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tabRatio="742" activeTab="0"/>
  </bookViews>
  <sheets>
    <sheet name="Groupe d'employé" sheetId="1" r:id="rId1"/>
    <sheet name="Groupe d'employé par projet" sheetId="2" r:id="rId2"/>
    <sheet name="Feuil1" sheetId="3" r:id="rId3"/>
  </sheets>
  <definedNames>
    <definedName name="_xlnm.Print_Area" localSheetId="0">'Groupe d''employé'!$X$19:$AK$36</definedName>
    <definedName name="_xlnm.Print_Area" localSheetId="1">'Groupe d''employé par projet'!$AF$19:$AS$36</definedName>
  </definedNames>
  <calcPr fullCalcOnLoad="1"/>
</workbook>
</file>

<file path=xl/sharedStrings.xml><?xml version="1.0" encoding="utf-8"?>
<sst xmlns="http://schemas.openxmlformats.org/spreadsheetml/2006/main" count="262" uniqueCount="79">
  <si>
    <t>Salaires</t>
  </si>
  <si>
    <t>Salaires bruts</t>
  </si>
  <si>
    <t>RQAP x 0,767 %</t>
  </si>
  <si>
    <t>RRQ x 5.4 %</t>
  </si>
  <si>
    <t>SALAIRES BRUTS</t>
  </si>
  <si>
    <t>TAUX DES DAS</t>
  </si>
  <si>
    <t>Assurance-emploi x 1,30 % x 1,4</t>
  </si>
  <si>
    <t>CSST /100 x 1.10%</t>
  </si>
  <si>
    <t>FSS x 2,82 %</t>
  </si>
  <si>
    <t>ass. Coll. Employé</t>
  </si>
  <si>
    <t>RRS employeur</t>
  </si>
  <si>
    <t>Assurances Collectives</t>
  </si>
  <si>
    <t>RRS Employeur</t>
  </si>
  <si>
    <t>TOTAL</t>
  </si>
  <si>
    <t>Charges sociales</t>
  </si>
  <si>
    <t>Salaires brut</t>
  </si>
  <si>
    <t>Hres</t>
  </si>
  <si>
    <t>Vacances</t>
  </si>
  <si>
    <t>TOTAUX</t>
  </si>
  <si>
    <t>Caisse</t>
  </si>
  <si>
    <t>DAS PROVINCIAL</t>
  </si>
  <si>
    <t>EMPLOYÉ</t>
  </si>
  <si>
    <t>EMPLOYEUR</t>
  </si>
  <si>
    <t>EMP + E</t>
  </si>
  <si>
    <t>RRQ</t>
  </si>
  <si>
    <t>FSS</t>
  </si>
  <si>
    <t>Ass Gr</t>
  </si>
  <si>
    <t>RQAP</t>
  </si>
  <si>
    <t>Salaire Net</t>
  </si>
  <si>
    <t>IMP PROV</t>
  </si>
  <si>
    <t>REMISE DAS</t>
  </si>
  <si>
    <t>CSST</t>
  </si>
  <si>
    <t>Retrait de la caisse</t>
  </si>
  <si>
    <t>sous total</t>
  </si>
  <si>
    <t>DAS FÉDÉRAL</t>
  </si>
  <si>
    <t>A-E</t>
  </si>
  <si>
    <t>IMP FED</t>
  </si>
  <si>
    <t>TOTAL GOUV.</t>
  </si>
  <si>
    <t>RRS</t>
  </si>
  <si>
    <t>PAIE NET</t>
  </si>
  <si>
    <t>Vacance</t>
  </si>
  <si>
    <t>Vacances à payer prise</t>
  </si>
  <si>
    <t>Vacances à payer cum.</t>
  </si>
  <si>
    <t>Salaire</t>
  </si>
  <si>
    <t>PROJET #2</t>
  </si>
  <si>
    <t>Assurances collectives</t>
  </si>
  <si>
    <t>Régime de retraite simplifié</t>
  </si>
  <si>
    <t>Administration</t>
  </si>
  <si>
    <t>Conseiller en emploi</t>
  </si>
  <si>
    <t>PROJET #1</t>
  </si>
  <si>
    <t>PROJET #3</t>
  </si>
  <si>
    <t>Écriture comptable</t>
  </si>
  <si>
    <t>Assurance-emploi x 1,25 % x 1,4</t>
  </si>
  <si>
    <t>Impôt provinciale</t>
  </si>
  <si>
    <t>Impôt fédéral</t>
  </si>
  <si>
    <t>Avantages sociaux</t>
  </si>
  <si>
    <t>Revenus</t>
  </si>
  <si>
    <t>Loyer</t>
  </si>
  <si>
    <t>Électricité</t>
  </si>
  <si>
    <t>Entretien &amp; réparation</t>
  </si>
  <si>
    <t>Entretien informatique</t>
  </si>
  <si>
    <t>Fourniture de bureau</t>
  </si>
  <si>
    <t>Frais de déplacement</t>
  </si>
  <si>
    <t>Publicité</t>
  </si>
  <si>
    <t>Total des dépenses</t>
  </si>
  <si>
    <t>Excédent / (perte)</t>
  </si>
  <si>
    <t>Subvention Projet #1</t>
  </si>
  <si>
    <t>Subvention Projet #2</t>
  </si>
  <si>
    <t>Subvention Projet #3</t>
  </si>
  <si>
    <t>Dépenses</t>
  </si>
  <si>
    <t>Assurance-emploi x 1,25% x 1,4</t>
  </si>
  <si>
    <t>RQAP x 0,767%</t>
  </si>
  <si>
    <t>FSS x 1,70%</t>
  </si>
  <si>
    <t>CSST /100 x 1.15%</t>
  </si>
  <si>
    <t>RRQ x 5.55 %</t>
  </si>
  <si>
    <t>CNESST /100 x 1.15%</t>
  </si>
  <si>
    <t>Régime de retraite</t>
  </si>
  <si>
    <t>RR</t>
  </si>
  <si>
    <t>FSS x 1,70 %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</si>
</sst>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0\ &quot;$&quot;"/>
    <numFmt numFmtId="173" formatCode="#,##0.00\ _$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#,##0.000\ &quot;$&quot;"/>
    <numFmt numFmtId="178" formatCode="[$-C0C]d\ mmmm\ yyyy"/>
    <numFmt numFmtId="179" formatCode="0.0%"/>
    <numFmt numFmtId="180" formatCode="0.000%"/>
    <numFmt numFmtId="181" formatCode="#,##0.0000\ &quot;$&quot;"/>
    <numFmt numFmtId="182" formatCode="#,##0.0\ &quot;$&quot;"/>
    <numFmt numFmtId="183" formatCode="#,##0\ &quot;$&quot;"/>
    <numFmt numFmtId="184" formatCode="0.0"/>
    <numFmt numFmtId="185" formatCode="[$-F800]dddd\,\ mmmm\ dd\,\ yyyy"/>
    <numFmt numFmtId="186" formatCode="0.000"/>
    <numFmt numFmtId="187" formatCode="#,##0.000\ _$"/>
    <numFmt numFmtId="188" formatCode="#,##0.0000\ _$"/>
    <numFmt numFmtId="189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80" fontId="0" fillId="0" borderId="0" xfId="0" applyNumberFormat="1" applyFont="1" applyBorder="1" applyAlignment="1">
      <alignment/>
    </xf>
    <xf numFmtId="172" fontId="0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0" fillId="0" borderId="17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72" fontId="0" fillId="13" borderId="18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172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72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50" fillId="0" borderId="14" xfId="0" applyFont="1" applyFill="1" applyBorder="1" applyAlignment="1">
      <alignment horizontal="center"/>
    </xf>
    <xf numFmtId="172" fontId="0" fillId="0" borderId="14" xfId="0" applyNumberFormat="1" applyFont="1" applyBorder="1" applyAlignment="1">
      <alignment/>
    </xf>
    <xf numFmtId="172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2" fontId="0" fillId="13" borderId="18" xfId="0" applyNumberFormat="1" applyFont="1" applyFill="1" applyBorder="1" applyAlignment="1">
      <alignment horizontal="right"/>
    </xf>
    <xf numFmtId="2" fontId="0" fillId="0" borderId="18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72" fontId="0" fillId="0" borderId="10" xfId="0" applyNumberFormat="1" applyFont="1" applyFill="1" applyBorder="1" applyAlignment="1">
      <alignment horizontal="right"/>
    </xf>
    <xf numFmtId="2" fontId="23" fillId="0" borderId="0" xfId="52" applyNumberFormat="1" applyFont="1">
      <alignment/>
      <protection/>
    </xf>
    <xf numFmtId="0" fontId="24" fillId="0" borderId="19" xfId="52" applyNumberFormat="1" applyFont="1" applyBorder="1">
      <alignment/>
      <protection/>
    </xf>
    <xf numFmtId="173" fontId="24" fillId="0" borderId="20" xfId="52" applyNumberFormat="1" applyFont="1" applyBorder="1">
      <alignment/>
      <protection/>
    </xf>
    <xf numFmtId="173" fontId="24" fillId="0" borderId="18" xfId="52" applyNumberFormat="1" applyFont="1" applyBorder="1">
      <alignment/>
      <protection/>
    </xf>
    <xf numFmtId="2" fontId="24" fillId="0" borderId="0" xfId="52" applyNumberFormat="1" applyFont="1" applyBorder="1">
      <alignment/>
      <protection/>
    </xf>
    <xf numFmtId="0" fontId="24" fillId="0" borderId="0" xfId="52" applyNumberFormat="1" applyFont="1" applyBorder="1">
      <alignment/>
      <protection/>
    </xf>
    <xf numFmtId="173" fontId="24" fillId="0" borderId="0" xfId="52" applyNumberFormat="1" applyFont="1" applyFill="1" applyBorder="1">
      <alignment/>
      <protection/>
    </xf>
    <xf numFmtId="2" fontId="24" fillId="11" borderId="21" xfId="52" applyNumberFormat="1" applyFont="1" applyFill="1" applyBorder="1">
      <alignment/>
      <protection/>
    </xf>
    <xf numFmtId="2" fontId="25" fillId="10" borderId="18" xfId="52" applyNumberFormat="1" applyFont="1" applyFill="1" applyBorder="1">
      <alignment/>
      <protection/>
    </xf>
    <xf numFmtId="173" fontId="24" fillId="33" borderId="22" xfId="52" applyNumberFormat="1" applyFont="1" applyFill="1" applyBorder="1">
      <alignment/>
      <protection/>
    </xf>
    <xf numFmtId="173" fontId="24" fillId="33" borderId="23" xfId="52" applyNumberFormat="1" applyFont="1" applyFill="1" applyBorder="1">
      <alignment/>
      <protection/>
    </xf>
    <xf numFmtId="2" fontId="24" fillId="11" borderId="24" xfId="52" applyNumberFormat="1" applyFont="1" applyFill="1" applyBorder="1">
      <alignment/>
      <protection/>
    </xf>
    <xf numFmtId="173" fontId="24" fillId="33" borderId="25" xfId="52" applyNumberFormat="1" applyFont="1" applyFill="1" applyBorder="1">
      <alignment/>
      <protection/>
    </xf>
    <xf numFmtId="173" fontId="24" fillId="33" borderId="26" xfId="52" applyNumberFormat="1" applyFont="1" applyFill="1" applyBorder="1">
      <alignment/>
      <protection/>
    </xf>
    <xf numFmtId="172" fontId="25" fillId="0" borderId="18" xfId="52" applyNumberFormat="1" applyFont="1" applyBorder="1">
      <alignment/>
      <protection/>
    </xf>
    <xf numFmtId="173" fontId="24" fillId="33" borderId="27" xfId="52" applyNumberFormat="1" applyFont="1" applyFill="1" applyBorder="1">
      <alignment/>
      <protection/>
    </xf>
    <xf numFmtId="173" fontId="24" fillId="0" borderId="21" xfId="52" applyNumberFormat="1" applyFont="1" applyBorder="1">
      <alignment/>
      <protection/>
    </xf>
    <xf numFmtId="173" fontId="24" fillId="0" borderId="28" xfId="52" applyNumberFormat="1" applyFont="1" applyBorder="1">
      <alignment/>
      <protection/>
    </xf>
    <xf numFmtId="2" fontId="23" fillId="0" borderId="0" xfId="52" applyNumberFormat="1" applyFont="1" applyBorder="1">
      <alignment/>
      <protection/>
    </xf>
    <xf numFmtId="0" fontId="23" fillId="0" borderId="0" xfId="52" applyNumberFormat="1" applyFont="1" applyBorder="1">
      <alignment/>
      <protection/>
    </xf>
    <xf numFmtId="2" fontId="24" fillId="11" borderId="29" xfId="52" applyNumberFormat="1" applyFont="1" applyFill="1" applyBorder="1">
      <alignment/>
      <protection/>
    </xf>
    <xf numFmtId="0" fontId="26" fillId="0" borderId="0" xfId="52" applyNumberFormat="1" applyFont="1" applyBorder="1">
      <alignment/>
      <protection/>
    </xf>
    <xf numFmtId="173" fontId="24" fillId="33" borderId="30" xfId="52" applyNumberFormat="1" applyFont="1" applyFill="1" applyBorder="1">
      <alignment/>
      <protection/>
    </xf>
    <xf numFmtId="173" fontId="24" fillId="33" borderId="31" xfId="52" applyNumberFormat="1" applyFont="1" applyFill="1" applyBorder="1" applyAlignment="1">
      <alignment horizontal="right"/>
      <protection/>
    </xf>
    <xf numFmtId="2" fontId="24" fillId="11" borderId="32" xfId="52" applyNumberFormat="1" applyFont="1" applyFill="1" applyBorder="1">
      <alignment/>
      <protection/>
    </xf>
    <xf numFmtId="173" fontId="24" fillId="0" borderId="0" xfId="52" applyNumberFormat="1" applyFont="1" applyBorder="1">
      <alignment/>
      <protection/>
    </xf>
    <xf numFmtId="173" fontId="24" fillId="33" borderId="20" xfId="52" applyNumberFormat="1" applyFont="1" applyFill="1" applyBorder="1">
      <alignment/>
      <protection/>
    </xf>
    <xf numFmtId="173" fontId="24" fillId="33" borderId="18" xfId="52" applyNumberFormat="1" applyFont="1" applyFill="1" applyBorder="1">
      <alignment/>
      <protection/>
    </xf>
    <xf numFmtId="4" fontId="0" fillId="0" borderId="0" xfId="0" applyNumberFormat="1" applyFont="1" applyFill="1" applyAlignment="1">
      <alignment/>
    </xf>
    <xf numFmtId="172" fontId="25" fillId="0" borderId="18" xfId="52" applyNumberFormat="1" applyFont="1" applyFill="1" applyBorder="1">
      <alignment/>
      <protection/>
    </xf>
    <xf numFmtId="0" fontId="54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52" applyNumberFormat="1" applyFont="1" applyFill="1" applyBorder="1">
      <alignment/>
      <protection/>
    </xf>
    <xf numFmtId="173" fontId="0" fillId="0" borderId="0" xfId="0" applyNumberFormat="1" applyFont="1" applyAlignment="1">
      <alignment/>
    </xf>
    <xf numFmtId="172" fontId="0" fillId="0" borderId="18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2" fontId="24" fillId="0" borderId="0" xfId="52" applyNumberFormat="1" applyFont="1" applyFill="1" applyBorder="1">
      <alignment/>
      <protection/>
    </xf>
    <xf numFmtId="2" fontId="23" fillId="0" borderId="0" xfId="52" applyNumberFormat="1" applyFont="1" applyFill="1" applyBorder="1">
      <alignment/>
      <protection/>
    </xf>
    <xf numFmtId="173" fontId="24" fillId="0" borderId="0" xfId="52" applyNumberFormat="1" applyFont="1" applyFill="1" applyBorder="1" applyAlignment="1">
      <alignment/>
      <protection/>
    </xf>
    <xf numFmtId="0" fontId="54" fillId="0" borderId="20" xfId="0" applyFont="1" applyBorder="1" applyAlignment="1">
      <alignment/>
    </xf>
    <xf numFmtId="1" fontId="25" fillId="0" borderId="0" xfId="52" applyNumberFormat="1" applyFont="1" applyFill="1" applyBorder="1" applyAlignment="1">
      <alignment horizontal="center"/>
      <protection/>
    </xf>
    <xf numFmtId="2" fontId="25" fillId="0" borderId="0" xfId="52" applyNumberFormat="1" applyFont="1" applyFill="1" applyBorder="1">
      <alignment/>
      <protection/>
    </xf>
    <xf numFmtId="173" fontId="0" fillId="0" borderId="0" xfId="0" applyNumberFormat="1" applyFont="1" applyFill="1" applyBorder="1" applyAlignment="1">
      <alignment/>
    </xf>
    <xf numFmtId="2" fontId="24" fillId="0" borderId="0" xfId="52" applyNumberFormat="1" applyFont="1" applyFill="1" applyBorder="1" applyAlignment="1">
      <alignment/>
      <protection/>
    </xf>
    <xf numFmtId="2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73" fontId="28" fillId="0" borderId="0" xfId="52" applyNumberFormat="1" applyFont="1" applyFill="1" applyBorder="1" applyAlignment="1">
      <alignment vertical="center"/>
      <protection/>
    </xf>
    <xf numFmtId="173" fontId="0" fillId="0" borderId="20" xfId="0" applyNumberFormat="1" applyFont="1" applyBorder="1" applyAlignment="1">
      <alignment/>
    </xf>
    <xf numFmtId="173" fontId="0" fillId="0" borderId="33" xfId="0" applyNumberFormat="1" applyFont="1" applyBorder="1" applyAlignment="1">
      <alignment/>
    </xf>
    <xf numFmtId="2" fontId="24" fillId="0" borderId="34" xfId="52" applyNumberFormat="1" applyFont="1" applyBorder="1">
      <alignment/>
      <protection/>
    </xf>
    <xf numFmtId="173" fontId="0" fillId="0" borderId="26" xfId="0" applyNumberFormat="1" applyFont="1" applyBorder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173" fontId="28" fillId="0" borderId="0" xfId="52" applyNumberFormat="1" applyFont="1" applyFill="1" applyBorder="1" applyAlignment="1">
      <alignment vertical="center" wrapText="1"/>
      <protection/>
    </xf>
    <xf numFmtId="2" fontId="24" fillId="0" borderId="19" xfId="52" applyNumberFormat="1" applyFont="1" applyFill="1" applyBorder="1">
      <alignment/>
      <protection/>
    </xf>
    <xf numFmtId="2" fontId="29" fillId="0" borderId="0" xfId="52" applyNumberFormat="1" applyFont="1" applyFill="1" applyBorder="1">
      <alignment/>
      <protection/>
    </xf>
    <xf numFmtId="2" fontId="29" fillId="0" borderId="0" xfId="52" applyNumberFormat="1" applyFont="1" applyFill="1" applyBorder="1" applyAlignment="1">
      <alignment horizontal="right"/>
      <protection/>
    </xf>
    <xf numFmtId="0" fontId="30" fillId="0" borderId="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173" fontId="28" fillId="0" borderId="10" xfId="52" applyNumberFormat="1" applyFont="1" applyFill="1" applyBorder="1" applyAlignment="1">
      <alignment vertical="center" wrapText="1"/>
      <protection/>
    </xf>
    <xf numFmtId="0" fontId="24" fillId="0" borderId="35" xfId="52" applyNumberFormat="1" applyFont="1" applyBorder="1" applyAlignment="1">
      <alignment/>
      <protection/>
    </xf>
    <xf numFmtId="0" fontId="30" fillId="0" borderId="10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9" xfId="0" applyFont="1" applyBorder="1" applyAlignment="1">
      <alignment/>
    </xf>
    <xf numFmtId="173" fontId="28" fillId="0" borderId="19" xfId="52" applyNumberFormat="1" applyFont="1" applyFill="1" applyBorder="1" applyAlignment="1">
      <alignment vertical="center" wrapText="1"/>
      <protection/>
    </xf>
    <xf numFmtId="173" fontId="0" fillId="0" borderId="19" xfId="0" applyNumberFormat="1" applyFont="1" applyFill="1" applyBorder="1" applyAlignment="1">
      <alignment/>
    </xf>
    <xf numFmtId="0" fontId="54" fillId="0" borderId="36" xfId="0" applyFont="1" applyBorder="1" applyAlignment="1">
      <alignment/>
    </xf>
    <xf numFmtId="2" fontId="29" fillId="0" borderId="19" xfId="52" applyNumberFormat="1" applyFont="1" applyBorder="1" applyAlignment="1">
      <alignment horizontal="right"/>
      <protection/>
    </xf>
    <xf numFmtId="172" fontId="24" fillId="0" borderId="35" xfId="52" applyNumberFormat="1" applyFont="1" applyBorder="1" applyAlignment="1">
      <alignment/>
      <protection/>
    </xf>
    <xf numFmtId="172" fontId="24" fillId="0" borderId="14" xfId="52" applyNumberFormat="1" applyFont="1" applyBorder="1" applyAlignment="1">
      <alignment/>
      <protection/>
    </xf>
    <xf numFmtId="173" fontId="0" fillId="0" borderId="35" xfId="0" applyNumberFormat="1" applyFont="1" applyBorder="1" applyAlignment="1">
      <alignment/>
    </xf>
    <xf numFmtId="173" fontId="0" fillId="0" borderId="37" xfId="0" applyNumberFormat="1" applyFont="1" applyBorder="1" applyAlignment="1">
      <alignment/>
    </xf>
    <xf numFmtId="173" fontId="0" fillId="0" borderId="38" xfId="0" applyNumberFormat="1" applyFont="1" applyBorder="1" applyAlignment="1">
      <alignment/>
    </xf>
    <xf numFmtId="0" fontId="54" fillId="0" borderId="18" xfId="0" applyFont="1" applyBorder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4" fillId="11" borderId="39" xfId="52" applyNumberFormat="1" applyFont="1" applyFill="1" applyBorder="1" applyAlignment="1">
      <alignment horizontal="center"/>
      <protection/>
    </xf>
    <xf numFmtId="2" fontId="24" fillId="11" borderId="29" xfId="52" applyNumberFormat="1" applyFont="1" applyFill="1" applyBorder="1" applyAlignment="1">
      <alignment horizontal="center"/>
      <protection/>
    </xf>
    <xf numFmtId="10" fontId="52" fillId="0" borderId="0" xfId="0" applyNumberFormat="1" applyFont="1" applyFill="1" applyBorder="1" applyAlignment="1">
      <alignment vertical="center"/>
    </xf>
    <xf numFmtId="2" fontId="24" fillId="34" borderId="21" xfId="52" applyNumberFormat="1" applyFont="1" applyFill="1" applyBorder="1">
      <alignment/>
      <protection/>
    </xf>
    <xf numFmtId="173" fontId="24" fillId="35" borderId="26" xfId="52" applyNumberFormat="1" applyFont="1" applyFill="1" applyBorder="1">
      <alignment/>
      <protection/>
    </xf>
    <xf numFmtId="173" fontId="24" fillId="35" borderId="25" xfId="52" applyNumberFormat="1" applyFont="1" applyFill="1" applyBorder="1">
      <alignment/>
      <protection/>
    </xf>
    <xf numFmtId="173" fontId="24" fillId="35" borderId="37" xfId="52" applyNumberFormat="1" applyFont="1" applyFill="1" applyBorder="1">
      <alignment/>
      <protection/>
    </xf>
    <xf numFmtId="173" fontId="24" fillId="35" borderId="40" xfId="52" applyNumberFormat="1" applyFont="1" applyFill="1" applyBorder="1">
      <alignment/>
      <protection/>
    </xf>
    <xf numFmtId="170" fontId="0" fillId="0" borderId="0" xfId="0" applyNumberFormat="1" applyFont="1" applyAlignment="1">
      <alignment/>
    </xf>
    <xf numFmtId="170" fontId="0" fillId="0" borderId="10" xfId="0" applyNumberFormat="1" applyFont="1" applyFill="1" applyBorder="1" applyAlignment="1">
      <alignment horizontal="right"/>
    </xf>
    <xf numFmtId="170" fontId="50" fillId="0" borderId="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 horizontal="center"/>
    </xf>
    <xf numFmtId="0" fontId="55" fillId="0" borderId="18" xfId="0" applyFont="1" applyBorder="1" applyAlignment="1">
      <alignment/>
    </xf>
    <xf numFmtId="170" fontId="55" fillId="0" borderId="18" xfId="0" applyNumberFormat="1" applyFont="1" applyBorder="1" applyAlignment="1">
      <alignment/>
    </xf>
    <xf numFmtId="170" fontId="55" fillId="0" borderId="0" xfId="0" applyNumberFormat="1" applyFont="1" applyBorder="1" applyAlignment="1">
      <alignment/>
    </xf>
    <xf numFmtId="0" fontId="55" fillId="0" borderId="18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70" fontId="0" fillId="0" borderId="16" xfId="0" applyNumberFormat="1" applyFont="1" applyBorder="1" applyAlignment="1">
      <alignment/>
    </xf>
    <xf numFmtId="2" fontId="24" fillId="0" borderId="16" xfId="52" applyNumberFormat="1" applyFont="1" applyFill="1" applyBorder="1" applyAlignment="1">
      <alignment/>
      <protection/>
    </xf>
    <xf numFmtId="2" fontId="29" fillId="0" borderId="16" xfId="52" applyNumberFormat="1" applyFont="1" applyBorder="1">
      <alignment/>
      <protection/>
    </xf>
    <xf numFmtId="173" fontId="0" fillId="0" borderId="16" xfId="0" applyNumberFormat="1" applyFont="1" applyFill="1" applyBorder="1" applyAlignment="1">
      <alignment/>
    </xf>
    <xf numFmtId="0" fontId="24" fillId="0" borderId="17" xfId="52" applyNumberFormat="1" applyFont="1" applyBorder="1" applyAlignment="1">
      <alignment/>
      <protection/>
    </xf>
    <xf numFmtId="180" fontId="0" fillId="0" borderId="16" xfId="0" applyNumberFormat="1" applyFont="1" applyBorder="1" applyAlignment="1">
      <alignment/>
    </xf>
    <xf numFmtId="173" fontId="24" fillId="0" borderId="25" xfId="52" applyNumberFormat="1" applyFont="1" applyBorder="1" applyAlignment="1">
      <alignment horizontal="center"/>
      <protection/>
    </xf>
    <xf numFmtId="173" fontId="24" fillId="0" borderId="20" xfId="52" applyNumberFormat="1" applyFont="1" applyBorder="1" applyAlignment="1">
      <alignment horizontal="center"/>
      <protection/>
    </xf>
    <xf numFmtId="173" fontId="24" fillId="0" borderId="39" xfId="52" applyNumberFormat="1" applyFont="1" applyBorder="1" applyAlignment="1">
      <alignment horizontal="center"/>
      <protection/>
    </xf>
    <xf numFmtId="173" fontId="24" fillId="0" borderId="29" xfId="52" applyNumberFormat="1" applyFont="1" applyBorder="1" applyAlignment="1">
      <alignment horizontal="center"/>
      <protection/>
    </xf>
    <xf numFmtId="173" fontId="24" fillId="0" borderId="27" xfId="52" applyNumberFormat="1" applyFont="1" applyBorder="1" applyAlignment="1">
      <alignment horizontal="center"/>
      <protection/>
    </xf>
    <xf numFmtId="173" fontId="24" fillId="0" borderId="33" xfId="52" applyNumberFormat="1" applyFont="1" applyBorder="1" applyAlignment="1">
      <alignment horizontal="center"/>
      <protection/>
    </xf>
    <xf numFmtId="173" fontId="24" fillId="0" borderId="23" xfId="52" applyNumberFormat="1" applyFont="1" applyBorder="1" applyAlignment="1">
      <alignment horizontal="center"/>
      <protection/>
    </xf>
    <xf numFmtId="173" fontId="24" fillId="0" borderId="41" xfId="52" applyNumberFormat="1" applyFont="1" applyBorder="1" applyAlignment="1">
      <alignment horizontal="center"/>
      <protection/>
    </xf>
    <xf numFmtId="2" fontId="24" fillId="0" borderId="34" xfId="52" applyNumberFormat="1" applyFont="1" applyFill="1" applyBorder="1" applyAlignment="1">
      <alignment horizontal="left"/>
      <protection/>
    </xf>
    <xf numFmtId="2" fontId="24" fillId="0" borderId="19" xfId="52" applyNumberFormat="1" applyFont="1" applyFill="1" applyBorder="1" applyAlignment="1">
      <alignment horizontal="left"/>
      <protection/>
    </xf>
    <xf numFmtId="2" fontId="24" fillId="0" borderId="20" xfId="52" applyNumberFormat="1" applyFont="1" applyFill="1" applyBorder="1" applyAlignment="1">
      <alignment horizontal="left"/>
      <protection/>
    </xf>
    <xf numFmtId="172" fontId="24" fillId="0" borderId="18" xfId="52" applyNumberFormat="1" applyFont="1" applyBorder="1" applyAlignment="1">
      <alignment horizontal="center"/>
      <protection/>
    </xf>
    <xf numFmtId="172" fontId="24" fillId="0" borderId="42" xfId="52" applyNumberFormat="1" applyFont="1" applyBorder="1" applyAlignment="1">
      <alignment horizontal="center"/>
      <protection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textRotation="255"/>
    </xf>
    <xf numFmtId="10" fontId="5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3" fontId="24" fillId="0" borderId="18" xfId="52" applyNumberFormat="1" applyFont="1" applyBorder="1" applyAlignment="1">
      <alignment horizontal="right"/>
      <protection/>
    </xf>
    <xf numFmtId="2" fontId="24" fillId="0" borderId="13" xfId="52" applyNumberFormat="1" applyFont="1" applyFill="1" applyBorder="1" applyAlignment="1">
      <alignment horizontal="left"/>
      <protection/>
    </xf>
    <xf numFmtId="2" fontId="24" fillId="0" borderId="0" xfId="52" applyNumberFormat="1" applyFont="1" applyFill="1" applyBorder="1" applyAlignment="1">
      <alignment horizontal="left"/>
      <protection/>
    </xf>
    <xf numFmtId="173" fontId="28" fillId="27" borderId="48" xfId="52" applyNumberFormat="1" applyFont="1" applyFill="1" applyBorder="1" applyAlignment="1">
      <alignment horizontal="center" vertical="center" wrapText="1"/>
      <protection/>
    </xf>
    <xf numFmtId="173" fontId="28" fillId="27" borderId="31" xfId="52" applyNumberFormat="1" applyFont="1" applyFill="1" applyBorder="1" applyAlignment="1">
      <alignment horizontal="center" vertical="center" wrapText="1"/>
      <protection/>
    </xf>
    <xf numFmtId="0" fontId="56" fillId="5" borderId="49" xfId="0" applyFont="1" applyFill="1" applyBorder="1" applyAlignment="1">
      <alignment horizontal="center" vertical="center" wrapText="1"/>
    </xf>
    <xf numFmtId="0" fontId="56" fillId="5" borderId="50" xfId="0" applyFont="1" applyFill="1" applyBorder="1" applyAlignment="1">
      <alignment horizontal="center" vertical="center" wrapText="1"/>
    </xf>
    <xf numFmtId="173" fontId="28" fillId="36" borderId="51" xfId="52" applyNumberFormat="1" applyFont="1" applyFill="1" applyBorder="1" applyAlignment="1">
      <alignment horizontal="center" vertical="center" wrapText="1"/>
      <protection/>
    </xf>
    <xf numFmtId="173" fontId="28" fillId="36" borderId="52" xfId="52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73" fontId="24" fillId="0" borderId="40" xfId="52" applyNumberFormat="1" applyFont="1" applyBorder="1" applyAlignment="1">
      <alignment horizontal="right"/>
      <protection/>
    </xf>
    <xf numFmtId="2" fontId="24" fillId="11" borderId="39" xfId="52" applyNumberFormat="1" applyFont="1" applyFill="1" applyBorder="1" applyAlignment="1">
      <alignment horizontal="center"/>
      <protection/>
    </xf>
    <xf numFmtId="2" fontId="24" fillId="11" borderId="29" xfId="52" applyNumberFormat="1" applyFont="1" applyFill="1" applyBorder="1" applyAlignment="1">
      <alignment horizontal="center"/>
      <protection/>
    </xf>
    <xf numFmtId="173" fontId="24" fillId="0" borderId="39" xfId="52" applyNumberFormat="1" applyFont="1" applyBorder="1" applyAlignment="1">
      <alignment horizontal="right"/>
      <protection/>
    </xf>
    <xf numFmtId="173" fontId="24" fillId="0" borderId="29" xfId="52" applyNumberFormat="1" applyFont="1" applyBorder="1" applyAlignment="1">
      <alignment horizontal="right"/>
      <protection/>
    </xf>
    <xf numFmtId="173" fontId="24" fillId="0" borderId="31" xfId="52" applyNumberFormat="1" applyFont="1" applyBorder="1" applyAlignment="1">
      <alignment horizontal="righ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71"/>
  <sheetViews>
    <sheetView tabSelected="1" zoomScalePageLayoutView="0" workbookViewId="0" topLeftCell="A1">
      <selection activeCell="K14" sqref="K14"/>
    </sheetView>
  </sheetViews>
  <sheetFormatPr defaultColWidth="11.421875" defaultRowHeight="15"/>
  <cols>
    <col min="1" max="1" width="1.7109375" style="1" customWidth="1"/>
    <col min="2" max="2" width="5.7109375" style="1" customWidth="1"/>
    <col min="3" max="3" width="31.8515625" style="1" customWidth="1"/>
    <col min="4" max="8" width="12.7109375" style="1" customWidth="1"/>
    <col min="9" max="9" width="2.7109375" style="1" customWidth="1"/>
    <col min="10" max="10" width="5.7109375" style="1" customWidth="1"/>
    <col min="11" max="11" width="2.7109375" style="1" customWidth="1"/>
    <col min="12" max="12" width="40.7109375" style="1" customWidth="1"/>
    <col min="13" max="13" width="11.7109375" style="149" customWidth="1"/>
    <col min="14" max="14" width="2.7109375" style="1" customWidth="1"/>
    <col min="15" max="15" width="11.421875" style="1" customWidth="1"/>
    <col min="16" max="16" width="11.421875" style="83" customWidth="1"/>
    <col min="17" max="41" width="11.421875" style="1" customWidth="1"/>
    <col min="42" max="16384" width="11.421875" style="1" customWidth="1"/>
  </cols>
  <sheetData>
    <row r="1" spans="3:11" ht="19.5" customHeight="1" thickBot="1">
      <c r="C1" s="7"/>
      <c r="D1" s="7"/>
      <c r="E1" s="7"/>
      <c r="F1" s="7"/>
      <c r="G1" s="7"/>
      <c r="H1" s="7"/>
      <c r="I1" s="7"/>
      <c r="J1" s="24"/>
      <c r="K1" s="53"/>
    </row>
    <row r="2" spans="2:14" ht="15" customHeight="1">
      <c r="B2" s="8"/>
      <c r="C2" s="17"/>
      <c r="D2" s="17"/>
      <c r="E2" s="17"/>
      <c r="F2" s="17"/>
      <c r="G2" s="17"/>
      <c r="H2" s="17"/>
      <c r="I2" s="18"/>
      <c r="J2" s="48"/>
      <c r="K2" s="8"/>
      <c r="L2" s="17"/>
      <c r="M2" s="150"/>
      <c r="N2" s="21"/>
    </row>
    <row r="3" spans="2:14" ht="15" customHeight="1">
      <c r="B3" s="202" t="s">
        <v>4</v>
      </c>
      <c r="C3" s="203"/>
      <c r="D3" s="203"/>
      <c r="E3" s="203"/>
      <c r="F3" s="203"/>
      <c r="G3" s="203"/>
      <c r="H3" s="203"/>
      <c r="I3" s="204"/>
      <c r="J3" s="48"/>
      <c r="K3" s="113"/>
      <c r="L3" s="164" t="s">
        <v>5</v>
      </c>
      <c r="M3" s="151"/>
      <c r="N3" s="165"/>
    </row>
    <row r="4" spans="2:14" ht="15" customHeight="1">
      <c r="B4" s="11"/>
      <c r="C4" s="7"/>
      <c r="D4" s="205" t="s">
        <v>0</v>
      </c>
      <c r="E4" s="205" t="s">
        <v>17</v>
      </c>
      <c r="F4" s="205" t="s">
        <v>9</v>
      </c>
      <c r="G4" s="205" t="s">
        <v>10</v>
      </c>
      <c r="H4" s="205" t="s">
        <v>16</v>
      </c>
      <c r="I4" s="12"/>
      <c r="J4" s="24"/>
      <c r="K4" s="11"/>
      <c r="L4" s="7"/>
      <c r="M4" s="152"/>
      <c r="N4" s="23"/>
    </row>
    <row r="5" spans="2:14" ht="15" customHeight="1">
      <c r="B5" s="11"/>
      <c r="C5" s="7"/>
      <c r="D5" s="205"/>
      <c r="E5" s="205"/>
      <c r="F5" s="205"/>
      <c r="G5" s="205"/>
      <c r="H5" s="205"/>
      <c r="I5" s="40"/>
      <c r="J5" s="28"/>
      <c r="K5" s="11"/>
      <c r="L5" s="7" t="s">
        <v>70</v>
      </c>
      <c r="M5" s="166">
        <v>0.0175</v>
      </c>
      <c r="N5" s="23"/>
    </row>
    <row r="6" spans="2:14" ht="15" customHeight="1">
      <c r="B6" s="11"/>
      <c r="C6" s="7"/>
      <c r="D6" s="7"/>
      <c r="E6" s="7"/>
      <c r="F6" s="7"/>
      <c r="G6" s="7"/>
      <c r="H6" s="34"/>
      <c r="I6" s="41"/>
      <c r="J6" s="28"/>
      <c r="K6" s="11"/>
      <c r="L6" s="7" t="s">
        <v>71</v>
      </c>
      <c r="M6" s="166">
        <v>0.00736</v>
      </c>
      <c r="N6" s="23"/>
    </row>
    <row r="7" spans="2:14" ht="15" customHeight="1">
      <c r="B7" s="11">
        <v>1</v>
      </c>
      <c r="C7" s="7" t="s">
        <v>48</v>
      </c>
      <c r="D7" s="27">
        <v>1400</v>
      </c>
      <c r="E7" s="27"/>
      <c r="F7" s="27">
        <v>50</v>
      </c>
      <c r="G7" s="27">
        <v>14</v>
      </c>
      <c r="H7" s="49">
        <v>35</v>
      </c>
      <c r="I7" s="42"/>
      <c r="J7" s="28"/>
      <c r="K7" s="11"/>
      <c r="L7" s="7" t="s">
        <v>72</v>
      </c>
      <c r="M7" s="166">
        <v>0.017</v>
      </c>
      <c r="N7" s="23"/>
    </row>
    <row r="8" spans="2:14" ht="15" customHeight="1">
      <c r="B8" s="11"/>
      <c r="C8" s="7"/>
      <c r="D8" s="19"/>
      <c r="E8" s="19"/>
      <c r="F8" s="19"/>
      <c r="G8" s="19"/>
      <c r="H8" s="35"/>
      <c r="I8" s="42"/>
      <c r="J8" s="28"/>
      <c r="K8" s="11"/>
      <c r="L8" s="7" t="s">
        <v>75</v>
      </c>
      <c r="M8" s="166">
        <v>0.0115</v>
      </c>
      <c r="N8" s="23"/>
    </row>
    <row r="9" spans="2:14" ht="15" customHeight="1">
      <c r="B9" s="11">
        <v>2</v>
      </c>
      <c r="C9" s="7" t="s">
        <v>48</v>
      </c>
      <c r="D9" s="27">
        <v>1450</v>
      </c>
      <c r="E9" s="27"/>
      <c r="F9" s="27">
        <v>45</v>
      </c>
      <c r="G9" s="27">
        <v>14.5</v>
      </c>
      <c r="H9" s="49">
        <v>35</v>
      </c>
      <c r="I9" s="42"/>
      <c r="J9" s="24"/>
      <c r="K9" s="11"/>
      <c r="L9" s="7" t="s">
        <v>74</v>
      </c>
      <c r="M9" s="166">
        <v>0.0555</v>
      </c>
      <c r="N9" s="23"/>
    </row>
    <row r="10" spans="2:14" ht="15" customHeight="1" thickBot="1">
      <c r="B10" s="11"/>
      <c r="C10" s="7"/>
      <c r="D10" s="19"/>
      <c r="E10" s="19"/>
      <c r="F10" s="19"/>
      <c r="G10" s="19"/>
      <c r="H10" s="35"/>
      <c r="I10" s="42"/>
      <c r="J10" s="19"/>
      <c r="K10" s="13"/>
      <c r="L10" s="14"/>
      <c r="M10" s="167"/>
      <c r="N10" s="25"/>
    </row>
    <row r="11" spans="2:14" ht="15" customHeight="1">
      <c r="B11" s="11">
        <v>3</v>
      </c>
      <c r="C11" s="7" t="s">
        <v>48</v>
      </c>
      <c r="D11" s="27">
        <v>1500</v>
      </c>
      <c r="E11" s="27"/>
      <c r="F11" s="27">
        <v>40</v>
      </c>
      <c r="G11" s="27">
        <v>15</v>
      </c>
      <c r="H11" s="49">
        <v>35</v>
      </c>
      <c r="I11" s="42"/>
      <c r="J11" s="24"/>
      <c r="K11" s="7"/>
      <c r="L11" s="7"/>
      <c r="M11" s="153"/>
      <c r="N11" s="19"/>
    </row>
    <row r="12" spans="2:14" s="24" customFormat="1" ht="15" customHeight="1">
      <c r="B12" s="26"/>
      <c r="D12" s="19"/>
      <c r="E12" s="19"/>
      <c r="F12" s="19"/>
      <c r="G12" s="19"/>
      <c r="H12" s="33"/>
      <c r="I12" s="43"/>
      <c r="J12" s="19"/>
      <c r="K12" s="7"/>
      <c r="N12" s="19"/>
    </row>
    <row r="13" spans="2:14" ht="15" customHeight="1">
      <c r="B13" s="11">
        <v>4</v>
      </c>
      <c r="C13" s="7" t="s">
        <v>48</v>
      </c>
      <c r="D13" s="27">
        <v>1550</v>
      </c>
      <c r="E13" s="27"/>
      <c r="F13" s="27">
        <v>35</v>
      </c>
      <c r="G13" s="27">
        <v>15.5</v>
      </c>
      <c r="H13" s="49">
        <v>35</v>
      </c>
      <c r="I13" s="42"/>
      <c r="J13" s="19"/>
      <c r="K13" s="7"/>
      <c r="L13" s="7"/>
      <c r="M13" s="153"/>
      <c r="N13" s="19"/>
    </row>
    <row r="14" spans="2:14" ht="15" customHeight="1">
      <c r="B14" s="11"/>
      <c r="C14" s="7"/>
      <c r="D14" s="19"/>
      <c r="E14" s="19"/>
      <c r="F14" s="19"/>
      <c r="G14" s="19"/>
      <c r="H14" s="35"/>
      <c r="I14" s="42"/>
      <c r="J14" s="24"/>
      <c r="K14" s="7"/>
      <c r="L14" s="7"/>
      <c r="M14" s="152"/>
      <c r="N14" s="19"/>
    </row>
    <row r="15" spans="2:14" ht="15" customHeight="1">
      <c r="B15" s="26">
        <v>5</v>
      </c>
      <c r="C15" s="7" t="s">
        <v>48</v>
      </c>
      <c r="D15" s="27">
        <v>1600</v>
      </c>
      <c r="E15" s="27"/>
      <c r="F15" s="27">
        <v>30</v>
      </c>
      <c r="G15" s="27">
        <v>16</v>
      </c>
      <c r="H15" s="49">
        <v>35</v>
      </c>
      <c r="I15" s="42"/>
      <c r="J15" s="48"/>
      <c r="K15" s="7"/>
      <c r="L15" s="7"/>
      <c r="M15" s="152"/>
      <c r="N15" s="19"/>
    </row>
    <row r="16" spans="2:18" ht="15" customHeight="1">
      <c r="B16" s="11"/>
      <c r="C16" s="7"/>
      <c r="D16" s="19"/>
      <c r="E16" s="19"/>
      <c r="F16" s="19"/>
      <c r="G16" s="19"/>
      <c r="H16" s="35"/>
      <c r="I16" s="42"/>
      <c r="J16" s="48"/>
      <c r="K16" s="7"/>
      <c r="L16" s="7"/>
      <c r="M16" s="152"/>
      <c r="N16" s="19"/>
      <c r="R16" s="1">
        <f>3500/26</f>
        <v>134.6153846153846</v>
      </c>
    </row>
    <row r="17" spans="2:11" ht="15" customHeight="1">
      <c r="B17" s="26">
        <v>6</v>
      </c>
      <c r="C17" s="7" t="s">
        <v>48</v>
      </c>
      <c r="D17" s="27">
        <v>1650</v>
      </c>
      <c r="E17" s="27"/>
      <c r="F17" s="27">
        <v>25</v>
      </c>
      <c r="G17" s="27">
        <v>16.5</v>
      </c>
      <c r="H17" s="49">
        <v>35</v>
      </c>
      <c r="I17" s="42"/>
      <c r="J17" s="24"/>
      <c r="K17" s="53"/>
    </row>
    <row r="18" spans="2:13" s="24" customFormat="1" ht="15" customHeight="1">
      <c r="B18" s="26"/>
      <c r="D18" s="19"/>
      <c r="E18" s="19"/>
      <c r="F18" s="19"/>
      <c r="G18" s="19"/>
      <c r="H18" s="19"/>
      <c r="I18" s="43"/>
      <c r="J18" s="28"/>
      <c r="K18" s="53"/>
      <c r="M18" s="154"/>
    </row>
    <row r="19" spans="2:11" ht="15" customHeight="1">
      <c r="B19" s="26">
        <v>7</v>
      </c>
      <c r="C19" s="7" t="s">
        <v>47</v>
      </c>
      <c r="D19" s="27">
        <v>1700</v>
      </c>
      <c r="E19" s="27"/>
      <c r="F19" s="27">
        <v>20</v>
      </c>
      <c r="G19" s="27">
        <v>17</v>
      </c>
      <c r="H19" s="49">
        <v>30</v>
      </c>
      <c r="I19" s="42"/>
      <c r="J19" s="28"/>
      <c r="K19" s="53"/>
    </row>
    <row r="20" spans="2:11" ht="15" customHeight="1">
      <c r="B20" s="11"/>
      <c r="C20" s="7"/>
      <c r="D20" s="19"/>
      <c r="E20" s="19"/>
      <c r="F20" s="19"/>
      <c r="G20" s="19"/>
      <c r="H20" s="19"/>
      <c r="I20" s="42"/>
      <c r="J20" s="28"/>
      <c r="K20" s="53"/>
    </row>
    <row r="21" spans="2:9" ht="15" customHeight="1" thickBot="1">
      <c r="B21" s="13"/>
      <c r="C21" s="14"/>
      <c r="D21" s="20"/>
      <c r="E21" s="20"/>
      <c r="F21" s="20"/>
      <c r="G21" s="20"/>
      <c r="H21" s="20"/>
      <c r="I21" s="15"/>
    </row>
    <row r="22" spans="2:9" ht="15" customHeight="1">
      <c r="B22" s="7"/>
      <c r="C22" s="7"/>
      <c r="D22" s="19"/>
      <c r="E22" s="19"/>
      <c r="F22" s="19"/>
      <c r="G22" s="19"/>
      <c r="H22" s="19"/>
      <c r="I22" s="7"/>
    </row>
    <row r="23" spans="2:9" ht="15" customHeight="1">
      <c r="B23" s="7"/>
      <c r="C23" s="7"/>
      <c r="D23" s="19">
        <f>SUM(D7:D22)</f>
        <v>10850</v>
      </c>
      <c r="E23" s="19">
        <f>SUM(E7:E22)</f>
        <v>0</v>
      </c>
      <c r="F23" s="19">
        <f>SUM(F7:F22)</f>
        <v>245</v>
      </c>
      <c r="G23" s="19">
        <f>SUM(G7:G22)</f>
        <v>108.5</v>
      </c>
      <c r="H23" s="99">
        <f>SUM(H7:H22)</f>
        <v>240</v>
      </c>
      <c r="I23" s="7"/>
    </row>
    <row r="24" spans="2:9" ht="15" customHeight="1">
      <c r="B24" s="7"/>
      <c r="C24" s="7"/>
      <c r="D24" s="201">
        <f>D23+E23</f>
        <v>10850</v>
      </c>
      <c r="E24" s="201"/>
      <c r="F24" s="19"/>
      <c r="G24" s="19"/>
      <c r="H24" s="19"/>
      <c r="I24" s="7"/>
    </row>
    <row r="25" spans="4:9" ht="16.5" thickBot="1">
      <c r="D25" s="19"/>
      <c r="E25" s="19"/>
      <c r="F25" s="19"/>
      <c r="G25" s="19"/>
      <c r="H25" s="19"/>
      <c r="I25" s="6"/>
    </row>
    <row r="26" spans="2:11" ht="15" customHeight="1">
      <c r="B26" s="8"/>
      <c r="C26" s="2"/>
      <c r="D26" s="9"/>
      <c r="E26" s="9"/>
      <c r="F26" s="9"/>
      <c r="G26" s="10"/>
      <c r="H26" s="24"/>
      <c r="I26" s="198">
        <f>SUM(D30:F36)/(D28+D29)</f>
        <v>0.15223571428571428</v>
      </c>
      <c r="J26" s="198"/>
      <c r="K26" s="198"/>
    </row>
    <row r="27" spans="2:11" ht="19.5" customHeight="1">
      <c r="B27" s="11">
        <f>B7</f>
        <v>1</v>
      </c>
      <c r="C27" s="3" t="str">
        <f>C7</f>
        <v>Conseiller en emploi</v>
      </c>
      <c r="D27" s="199"/>
      <c r="E27" s="199"/>
      <c r="F27" s="199"/>
      <c r="G27" s="12"/>
      <c r="H27" s="7"/>
      <c r="I27" s="198"/>
      <c r="J27" s="198"/>
      <c r="K27" s="198"/>
    </row>
    <row r="28" spans="2:11" ht="15" customHeight="1">
      <c r="B28" s="11"/>
      <c r="C28" s="29" t="s">
        <v>1</v>
      </c>
      <c r="D28" s="200">
        <f>D7</f>
        <v>1400</v>
      </c>
      <c r="E28" s="200"/>
      <c r="F28" s="200"/>
      <c r="G28" s="44"/>
      <c r="H28" s="140"/>
      <c r="I28" s="198"/>
      <c r="J28" s="198"/>
      <c r="K28" s="198"/>
    </row>
    <row r="29" spans="2:11" ht="15" customHeight="1">
      <c r="B29" s="11"/>
      <c r="C29" s="7" t="s">
        <v>17</v>
      </c>
      <c r="D29" s="196">
        <f>E7</f>
        <v>0</v>
      </c>
      <c r="E29" s="196"/>
      <c r="F29" s="196"/>
      <c r="G29" s="12"/>
      <c r="H29" s="7"/>
      <c r="I29" s="198"/>
      <c r="J29" s="198"/>
      <c r="K29" s="198"/>
    </row>
    <row r="30" spans="2:12" ht="15" customHeight="1">
      <c r="B30" s="11"/>
      <c r="C30" s="7" t="str">
        <f>$L$5</f>
        <v>Assurance-emploi x 1,25% x 1,4</v>
      </c>
      <c r="D30" s="196">
        <f>ROUND((D28+D29)*$M$5,2)</f>
        <v>24.5</v>
      </c>
      <c r="E30" s="196"/>
      <c r="F30" s="196"/>
      <c r="G30" s="12"/>
      <c r="H30" s="7"/>
      <c r="I30" s="198"/>
      <c r="J30" s="198"/>
      <c r="K30" s="198"/>
      <c r="L30" s="5"/>
    </row>
    <row r="31" spans="2:13" ht="15" customHeight="1">
      <c r="B31" s="11"/>
      <c r="C31" s="7" t="str">
        <f>$L$6</f>
        <v>RQAP x 0,767%</v>
      </c>
      <c r="D31" s="196">
        <f>ROUND((D28+D29)*$M$6,2)</f>
        <v>10.3</v>
      </c>
      <c r="E31" s="196"/>
      <c r="F31" s="196"/>
      <c r="G31" s="12"/>
      <c r="H31" s="7"/>
      <c r="I31" s="198"/>
      <c r="J31" s="198"/>
      <c r="K31" s="198"/>
      <c r="L31" s="5" t="s">
        <v>53</v>
      </c>
      <c r="M31" s="149">
        <v>44.83</v>
      </c>
    </row>
    <row r="32" spans="2:13" ht="15" customHeight="1">
      <c r="B32" s="11"/>
      <c r="C32" s="7" t="str">
        <f>$L$9</f>
        <v>RRQ x 5.55 %</v>
      </c>
      <c r="D32" s="201">
        <f>IF((D28+D29-134.62+D35)*$M$9&gt;0,ROUND(((D28+D29-134.62+D35)*$M$9),2),0)</f>
        <v>73</v>
      </c>
      <c r="E32" s="201"/>
      <c r="F32" s="201"/>
      <c r="G32" s="12"/>
      <c r="H32" s="7"/>
      <c r="I32" s="198"/>
      <c r="J32" s="198"/>
      <c r="K32" s="198"/>
      <c r="L32" s="5" t="s">
        <v>54</v>
      </c>
      <c r="M32" s="149">
        <v>39.6</v>
      </c>
    </row>
    <row r="33" spans="2:12" ht="15" customHeight="1">
      <c r="B33" s="11"/>
      <c r="C33" s="7" t="str">
        <f>$L$7</f>
        <v>FSS x 1,70%</v>
      </c>
      <c r="D33" s="201">
        <f>ROUND((D28+D29+F7)*$M$7,2)</f>
        <v>24.65</v>
      </c>
      <c r="E33" s="201"/>
      <c r="F33" s="201"/>
      <c r="G33" s="12"/>
      <c r="H33" s="7"/>
      <c r="I33" s="198"/>
      <c r="J33" s="198"/>
      <c r="K33" s="198"/>
      <c r="L33" s="5"/>
    </row>
    <row r="34" spans="2:12" ht="15" customHeight="1">
      <c r="B34" s="11"/>
      <c r="C34" s="7" t="str">
        <f>$L$8</f>
        <v>CNESST /100 x 1.15%</v>
      </c>
      <c r="D34" s="201">
        <f>ROUND((D28+D29+F7)*$M$8,2)</f>
        <v>16.68</v>
      </c>
      <c r="E34" s="201"/>
      <c r="F34" s="201"/>
      <c r="G34" s="12"/>
      <c r="H34" s="7"/>
      <c r="I34" s="198"/>
      <c r="J34" s="198"/>
      <c r="K34" s="198"/>
      <c r="L34" s="5"/>
    </row>
    <row r="35" spans="2:12" ht="15" customHeight="1">
      <c r="B35" s="11"/>
      <c r="C35" s="7" t="s">
        <v>11</v>
      </c>
      <c r="D35" s="196">
        <f>F7</f>
        <v>50</v>
      </c>
      <c r="E35" s="196"/>
      <c r="F35" s="196"/>
      <c r="G35" s="12"/>
      <c r="H35" s="7"/>
      <c r="I35" s="198"/>
      <c r="J35" s="198"/>
      <c r="K35" s="198"/>
      <c r="L35" s="5"/>
    </row>
    <row r="36" spans="2:12" ht="15" customHeight="1">
      <c r="B36" s="11"/>
      <c r="C36" s="7" t="s">
        <v>76</v>
      </c>
      <c r="D36" s="196">
        <f>G7</f>
        <v>14</v>
      </c>
      <c r="E36" s="196"/>
      <c r="F36" s="196"/>
      <c r="G36" s="12"/>
      <c r="H36" s="7"/>
      <c r="I36" s="198"/>
      <c r="J36" s="198"/>
      <c r="K36" s="198"/>
      <c r="L36" s="5"/>
    </row>
    <row r="37" spans="2:11" ht="15" customHeight="1" thickBot="1">
      <c r="B37" s="13"/>
      <c r="C37" s="14"/>
      <c r="D37" s="45"/>
      <c r="E37" s="45"/>
      <c r="F37" s="45"/>
      <c r="G37" s="15"/>
      <c r="H37" s="7"/>
      <c r="I37" s="198"/>
      <c r="J37" s="198"/>
      <c r="K37" s="198"/>
    </row>
    <row r="38" spans="2:34" ht="15" customHeight="1" thickBot="1">
      <c r="B38" s="7"/>
      <c r="C38" s="7"/>
      <c r="D38" s="7"/>
      <c r="E38" s="7"/>
      <c r="F38" s="7"/>
      <c r="G38" s="7"/>
      <c r="H38" s="7"/>
      <c r="I38" s="7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2:34" ht="15" customHeight="1">
      <c r="B39" s="8"/>
      <c r="C39" s="16"/>
      <c r="D39" s="17"/>
      <c r="E39" s="17"/>
      <c r="F39" s="17"/>
      <c r="G39" s="18"/>
      <c r="H39" s="7"/>
      <c r="I39" s="198">
        <f>SUM(D43:F49)/(D41+D42)</f>
        <v>0.14735172413793104</v>
      </c>
      <c r="J39" s="198"/>
      <c r="K39" s="198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2:34" ht="19.5" customHeight="1">
      <c r="B40" s="11">
        <f>B9</f>
        <v>2</v>
      </c>
      <c r="C40" s="3" t="str">
        <f>C9</f>
        <v>Conseiller en emploi</v>
      </c>
      <c r="D40" s="199"/>
      <c r="E40" s="199"/>
      <c r="F40" s="199"/>
      <c r="G40" s="12"/>
      <c r="H40" s="7"/>
      <c r="I40" s="198"/>
      <c r="J40" s="198"/>
      <c r="K40" s="198"/>
      <c r="X40" s="91"/>
      <c r="Y40" s="91"/>
      <c r="Z40" s="91"/>
      <c r="AA40" s="91"/>
      <c r="AB40" s="87"/>
      <c r="AC40" s="87"/>
      <c r="AD40" s="59"/>
      <c r="AE40" s="59"/>
      <c r="AF40" s="59"/>
      <c r="AG40" s="118"/>
      <c r="AH40" s="24"/>
    </row>
    <row r="41" spans="2:34" ht="15" customHeight="1">
      <c r="B41" s="11"/>
      <c r="C41" s="29" t="s">
        <v>1</v>
      </c>
      <c r="D41" s="200">
        <f>D9</f>
        <v>1450</v>
      </c>
      <c r="E41" s="200"/>
      <c r="F41" s="200"/>
      <c r="G41" s="44"/>
      <c r="H41" s="140"/>
      <c r="I41" s="198"/>
      <c r="J41" s="198"/>
      <c r="K41" s="198"/>
      <c r="X41" s="91"/>
      <c r="Y41" s="91"/>
      <c r="Z41" s="91"/>
      <c r="AA41" s="91"/>
      <c r="AB41" s="87"/>
      <c r="AC41" s="87"/>
      <c r="AD41" s="59"/>
      <c r="AE41" s="59"/>
      <c r="AF41" s="59"/>
      <c r="AG41" s="118"/>
      <c r="AH41" s="24"/>
    </row>
    <row r="42" spans="2:34" ht="15" customHeight="1">
      <c r="B42" s="11"/>
      <c r="C42" s="7" t="s">
        <v>17</v>
      </c>
      <c r="D42" s="196">
        <f>E9</f>
        <v>0</v>
      </c>
      <c r="E42" s="196"/>
      <c r="F42" s="196"/>
      <c r="G42" s="12"/>
      <c r="H42" s="7"/>
      <c r="I42" s="198"/>
      <c r="J42" s="198"/>
      <c r="K42" s="198"/>
      <c r="X42" s="98"/>
      <c r="Y42" s="98"/>
      <c r="Z42" s="98"/>
      <c r="AA42" s="98"/>
      <c r="AB42" s="90"/>
      <c r="AC42" s="87"/>
      <c r="AD42" s="59"/>
      <c r="AE42" s="59"/>
      <c r="AF42" s="102"/>
      <c r="AG42" s="118"/>
      <c r="AH42" s="24"/>
    </row>
    <row r="43" spans="2:34" ht="15" customHeight="1">
      <c r="B43" s="11"/>
      <c r="C43" s="7" t="str">
        <f>$L$5</f>
        <v>Assurance-emploi x 1,25% x 1,4</v>
      </c>
      <c r="D43" s="196">
        <f>ROUND((D41+D42)*$M$5,2)</f>
        <v>25.38</v>
      </c>
      <c r="E43" s="196"/>
      <c r="F43" s="196"/>
      <c r="G43" s="12"/>
      <c r="H43" s="7"/>
      <c r="I43" s="198"/>
      <c r="J43" s="198"/>
      <c r="K43" s="198"/>
      <c r="L43" s="5"/>
      <c r="X43" s="98"/>
      <c r="Y43" s="98"/>
      <c r="Z43" s="98"/>
      <c r="AA43" s="98"/>
      <c r="AB43" s="90"/>
      <c r="AC43" s="87"/>
      <c r="AD43" s="59"/>
      <c r="AE43" s="59"/>
      <c r="AF43" s="102"/>
      <c r="AG43" s="118"/>
      <c r="AH43" s="24"/>
    </row>
    <row r="44" spans="2:34" ht="15" customHeight="1">
      <c r="B44" s="11"/>
      <c r="C44" s="7" t="str">
        <f>$L$6</f>
        <v>RQAP x 0,767%</v>
      </c>
      <c r="D44" s="196">
        <f>ROUND((D41+D42)*$M$6,2)</f>
        <v>10.67</v>
      </c>
      <c r="E44" s="196"/>
      <c r="F44" s="196"/>
      <c r="G44" s="12"/>
      <c r="H44" s="7"/>
      <c r="I44" s="198"/>
      <c r="J44" s="198"/>
      <c r="K44" s="198"/>
      <c r="L44" s="5" t="s">
        <v>53</v>
      </c>
      <c r="M44" s="149">
        <v>61.33</v>
      </c>
      <c r="X44" s="98"/>
      <c r="Y44" s="98"/>
      <c r="Z44" s="98"/>
      <c r="AA44" s="98"/>
      <c r="AB44" s="90"/>
      <c r="AC44" s="24"/>
      <c r="AD44" s="24"/>
      <c r="AE44" s="59"/>
      <c r="AF44" s="102"/>
      <c r="AG44" s="118"/>
      <c r="AH44" s="24"/>
    </row>
    <row r="45" spans="2:34" ht="15" customHeight="1">
      <c r="B45" s="11"/>
      <c r="C45" s="7" t="str">
        <f>$L$9</f>
        <v>RRQ x 5.55 %</v>
      </c>
      <c r="D45" s="201">
        <f>IF((D41+D42-134.62+D48)*$M$9&gt;0,ROUND(((D41+D42-134.62+D48)*$M$9),2),0)</f>
        <v>75.5</v>
      </c>
      <c r="E45" s="201"/>
      <c r="F45" s="201"/>
      <c r="G45" s="12"/>
      <c r="H45" s="7"/>
      <c r="I45" s="198"/>
      <c r="J45" s="198"/>
      <c r="K45" s="198"/>
      <c r="L45" s="5" t="s">
        <v>54</v>
      </c>
      <c r="M45" s="149">
        <v>51.7</v>
      </c>
      <c r="X45" s="98"/>
      <c r="Y45" s="98"/>
      <c r="Z45" s="98"/>
      <c r="AA45" s="98"/>
      <c r="AB45" s="90"/>
      <c r="AC45" s="24"/>
      <c r="AD45" s="59"/>
      <c r="AE45" s="24"/>
      <c r="AF45" s="102"/>
      <c r="AG45" s="118"/>
      <c r="AH45" s="24"/>
    </row>
    <row r="46" spans="2:34" ht="15" customHeight="1">
      <c r="B46" s="11"/>
      <c r="C46" s="7" t="str">
        <f>$L$7</f>
        <v>FSS x 1,70%</v>
      </c>
      <c r="D46" s="201">
        <f>ROUND((D41+D42+F9)*$M$7,2)</f>
        <v>25.42</v>
      </c>
      <c r="E46" s="201"/>
      <c r="F46" s="201"/>
      <c r="G46" s="12"/>
      <c r="H46" s="7"/>
      <c r="I46" s="198"/>
      <c r="J46" s="198"/>
      <c r="K46" s="198"/>
      <c r="L46" s="5"/>
      <c r="X46" s="98"/>
      <c r="Y46" s="98"/>
      <c r="Z46" s="98"/>
      <c r="AA46" s="98"/>
      <c r="AB46" s="90"/>
      <c r="AC46" s="24"/>
      <c r="AD46" s="59"/>
      <c r="AE46" s="24"/>
      <c r="AF46" s="102"/>
      <c r="AG46" s="118"/>
      <c r="AH46" s="97"/>
    </row>
    <row r="47" spans="2:34" ht="15" customHeight="1">
      <c r="B47" s="11"/>
      <c r="C47" s="7" t="str">
        <f>$L$8</f>
        <v>CNESST /100 x 1.15%</v>
      </c>
      <c r="D47" s="201">
        <f>ROUND((D41+D42+F9)*$M$8,2)</f>
        <v>17.19</v>
      </c>
      <c r="E47" s="201"/>
      <c r="F47" s="201"/>
      <c r="G47" s="12"/>
      <c r="H47" s="7"/>
      <c r="I47" s="198"/>
      <c r="J47" s="198"/>
      <c r="K47" s="198"/>
      <c r="L47" s="5"/>
      <c r="X47" s="98"/>
      <c r="Y47" s="98"/>
      <c r="Z47" s="98"/>
      <c r="AA47" s="98"/>
      <c r="AB47" s="90"/>
      <c r="AC47" s="87"/>
      <c r="AD47" s="59"/>
      <c r="AE47" s="59"/>
      <c r="AF47" s="102"/>
      <c r="AG47" s="118"/>
      <c r="AH47" s="24"/>
    </row>
    <row r="48" spans="2:34" ht="15" customHeight="1">
      <c r="B48" s="11"/>
      <c r="C48" s="7" t="s">
        <v>11</v>
      </c>
      <c r="D48" s="196">
        <f>F9</f>
        <v>45</v>
      </c>
      <c r="E48" s="196"/>
      <c r="F48" s="196"/>
      <c r="G48" s="12"/>
      <c r="H48" s="7"/>
      <c r="I48" s="198"/>
      <c r="J48" s="198"/>
      <c r="K48" s="198"/>
      <c r="L48" s="5"/>
      <c r="X48" s="98"/>
      <c r="Y48" s="98"/>
      <c r="Z48" s="98"/>
      <c r="AA48" s="98"/>
      <c r="AB48" s="90"/>
      <c r="AC48" s="24"/>
      <c r="AD48" s="24"/>
      <c r="AE48" s="59"/>
      <c r="AF48" s="102"/>
      <c r="AG48" s="118"/>
      <c r="AH48" s="24"/>
    </row>
    <row r="49" spans="2:34" ht="15" customHeight="1">
      <c r="B49" s="11"/>
      <c r="C49" s="7" t="s">
        <v>76</v>
      </c>
      <c r="D49" s="196">
        <f>G9</f>
        <v>14.5</v>
      </c>
      <c r="E49" s="196"/>
      <c r="F49" s="196"/>
      <c r="G49" s="12"/>
      <c r="H49" s="7"/>
      <c r="I49" s="198"/>
      <c r="J49" s="198"/>
      <c r="K49" s="198"/>
      <c r="L49" s="5"/>
      <c r="X49" s="98"/>
      <c r="Y49" s="98"/>
      <c r="Z49" s="98"/>
      <c r="AA49" s="98"/>
      <c r="AB49" s="90"/>
      <c r="AC49" s="24"/>
      <c r="AD49" s="59"/>
      <c r="AE49" s="24"/>
      <c r="AF49" s="102"/>
      <c r="AG49" s="118"/>
      <c r="AH49" s="24"/>
    </row>
    <row r="50" spans="2:34" ht="15" customHeight="1" thickBot="1">
      <c r="B50" s="13"/>
      <c r="C50" s="14"/>
      <c r="D50" s="45"/>
      <c r="E50" s="45"/>
      <c r="F50" s="45"/>
      <c r="G50" s="15"/>
      <c r="H50" s="7"/>
      <c r="I50" s="198"/>
      <c r="J50" s="198"/>
      <c r="K50" s="198"/>
      <c r="X50" s="98"/>
      <c r="Y50" s="98"/>
      <c r="Z50" s="98"/>
      <c r="AA50" s="98"/>
      <c r="AB50" s="90"/>
      <c r="AC50" s="24"/>
      <c r="AD50" s="59"/>
      <c r="AE50" s="24"/>
      <c r="AF50" s="102"/>
      <c r="AG50" s="118"/>
      <c r="AH50" s="97"/>
    </row>
    <row r="51" spans="2:34" ht="15" customHeight="1" thickBot="1">
      <c r="B51" s="7"/>
      <c r="C51" s="7"/>
      <c r="D51" s="7"/>
      <c r="E51" s="7"/>
      <c r="F51" s="7"/>
      <c r="G51" s="7"/>
      <c r="H51" s="7"/>
      <c r="I51" s="7"/>
      <c r="X51" s="98"/>
      <c r="Y51" s="98"/>
      <c r="Z51" s="98"/>
      <c r="AA51" s="98"/>
      <c r="AB51" s="90"/>
      <c r="AC51" s="87"/>
      <c r="AD51" s="59"/>
      <c r="AE51" s="59"/>
      <c r="AF51" s="116"/>
      <c r="AG51" s="119"/>
      <c r="AH51" s="24"/>
    </row>
    <row r="52" spans="2:34" ht="15" customHeight="1">
      <c r="B52" s="8"/>
      <c r="C52" s="17"/>
      <c r="D52" s="17"/>
      <c r="E52" s="17"/>
      <c r="F52" s="17"/>
      <c r="G52" s="18"/>
      <c r="H52" s="7"/>
      <c r="I52" s="198">
        <f>SUM(D56:F62)/(D54+D55)</f>
        <v>0.14278666666666667</v>
      </c>
      <c r="J52" s="198"/>
      <c r="K52" s="198"/>
      <c r="X52" s="98"/>
      <c r="Y52" s="98"/>
      <c r="Z52" s="98"/>
      <c r="AA52" s="98"/>
      <c r="AB52" s="90"/>
      <c r="AC52" s="24"/>
      <c r="AD52" s="24"/>
      <c r="AE52" s="59"/>
      <c r="AF52" s="116"/>
      <c r="AG52" s="119"/>
      <c r="AH52" s="24"/>
    </row>
    <row r="53" spans="2:34" ht="19.5" customHeight="1">
      <c r="B53" s="11">
        <f>B11</f>
        <v>3</v>
      </c>
      <c r="C53" s="3" t="str">
        <f>C11</f>
        <v>Conseiller en emploi</v>
      </c>
      <c r="D53" s="199"/>
      <c r="E53" s="199"/>
      <c r="F53" s="199"/>
      <c r="G53" s="12"/>
      <c r="H53" s="7"/>
      <c r="I53" s="198"/>
      <c r="J53" s="198"/>
      <c r="K53" s="198"/>
      <c r="X53" s="98"/>
      <c r="Y53" s="98"/>
      <c r="Z53" s="98"/>
      <c r="AA53" s="98"/>
      <c r="AB53" s="90"/>
      <c r="AC53" s="24"/>
      <c r="AD53" s="59"/>
      <c r="AE53" s="24"/>
      <c r="AF53" s="116"/>
      <c r="AG53" s="119"/>
      <c r="AH53" s="24"/>
    </row>
    <row r="54" spans="2:34" ht="15" customHeight="1">
      <c r="B54" s="11"/>
      <c r="C54" s="29" t="s">
        <v>1</v>
      </c>
      <c r="D54" s="200">
        <f>D11</f>
        <v>1500</v>
      </c>
      <c r="E54" s="200"/>
      <c r="F54" s="200"/>
      <c r="G54" s="44"/>
      <c r="H54" s="140"/>
      <c r="I54" s="198"/>
      <c r="J54" s="198"/>
      <c r="K54" s="198"/>
      <c r="X54" s="98"/>
      <c r="Y54" s="98"/>
      <c r="Z54" s="98"/>
      <c r="AA54" s="98"/>
      <c r="AB54" s="90"/>
      <c r="AC54" s="24"/>
      <c r="AD54" s="59"/>
      <c r="AE54" s="24"/>
      <c r="AF54" s="116"/>
      <c r="AG54" s="118"/>
      <c r="AH54" s="97"/>
    </row>
    <row r="55" spans="2:34" ht="15" customHeight="1">
      <c r="B55" s="11"/>
      <c r="C55" s="7" t="s">
        <v>17</v>
      </c>
      <c r="D55" s="196">
        <f>E11</f>
        <v>0</v>
      </c>
      <c r="E55" s="196"/>
      <c r="F55" s="196"/>
      <c r="G55" s="12"/>
      <c r="H55" s="7"/>
      <c r="I55" s="198"/>
      <c r="J55" s="198"/>
      <c r="K55" s="198"/>
      <c r="X55" s="98"/>
      <c r="Y55" s="98"/>
      <c r="Z55" s="98"/>
      <c r="AA55" s="98"/>
      <c r="AB55" s="90"/>
      <c r="AC55" s="87"/>
      <c r="AD55" s="59"/>
      <c r="AE55" s="59"/>
      <c r="AF55" s="116"/>
      <c r="AG55" s="118"/>
      <c r="AH55" s="24"/>
    </row>
    <row r="56" spans="2:34" ht="15" customHeight="1">
      <c r="B56" s="11"/>
      <c r="C56" s="7" t="str">
        <f>$L$5</f>
        <v>Assurance-emploi x 1,25% x 1,4</v>
      </c>
      <c r="D56" s="196">
        <f>ROUND((D54+D55)*$M$5,2)</f>
        <v>26.25</v>
      </c>
      <c r="E56" s="196"/>
      <c r="F56" s="196"/>
      <c r="G56" s="12"/>
      <c r="H56" s="7"/>
      <c r="I56" s="198"/>
      <c r="J56" s="198"/>
      <c r="K56" s="198"/>
      <c r="L56" s="5"/>
      <c r="X56" s="98"/>
      <c r="Y56" s="98"/>
      <c r="Z56" s="98"/>
      <c r="AA56" s="98"/>
      <c r="AB56" s="90"/>
      <c r="AC56" s="24"/>
      <c r="AD56" s="24"/>
      <c r="AE56" s="59"/>
      <c r="AF56" s="116"/>
      <c r="AG56" s="118"/>
      <c r="AH56" s="24"/>
    </row>
    <row r="57" spans="2:34" ht="15" customHeight="1">
      <c r="B57" s="11"/>
      <c r="C57" s="7" t="str">
        <f>$L$6</f>
        <v>RQAP x 0,767%</v>
      </c>
      <c r="D57" s="196">
        <f>ROUND((D54+D55)*$M$6,2)</f>
        <v>11.04</v>
      </c>
      <c r="E57" s="196"/>
      <c r="F57" s="196"/>
      <c r="G57" s="12"/>
      <c r="H57" s="7"/>
      <c r="I57" s="198"/>
      <c r="J57" s="198"/>
      <c r="K57" s="198"/>
      <c r="L57" s="5" t="s">
        <v>53</v>
      </c>
      <c r="M57" s="149">
        <v>65.83</v>
      </c>
      <c r="X57" s="98"/>
      <c r="Y57" s="98"/>
      <c r="Z57" s="98"/>
      <c r="AA57" s="98"/>
      <c r="AB57" s="90"/>
      <c r="AC57" s="24"/>
      <c r="AD57" s="59"/>
      <c r="AE57" s="24"/>
      <c r="AF57" s="116"/>
      <c r="AG57" s="118"/>
      <c r="AH57" s="24"/>
    </row>
    <row r="58" spans="2:34" ht="15" customHeight="1">
      <c r="B58" s="11"/>
      <c r="C58" s="7" t="str">
        <f>$L$9</f>
        <v>RRQ x 5.55 %</v>
      </c>
      <c r="D58" s="201">
        <f>IF((D54+D55-134.62+D61)*$M$9&gt;0,ROUND(((D54+D55-134.62+D61)*$M$9),2),0)</f>
        <v>78</v>
      </c>
      <c r="E58" s="201"/>
      <c r="F58" s="201"/>
      <c r="G58" s="12"/>
      <c r="H58" s="7"/>
      <c r="I58" s="198"/>
      <c r="J58" s="198"/>
      <c r="K58" s="198"/>
      <c r="L58" s="5" t="s">
        <v>54</v>
      </c>
      <c r="M58" s="149">
        <v>56.3</v>
      </c>
      <c r="X58" s="98"/>
      <c r="Y58" s="98"/>
      <c r="Z58" s="98"/>
      <c r="AA58" s="98"/>
      <c r="AB58" s="90"/>
      <c r="AC58" s="24"/>
      <c r="AD58" s="59"/>
      <c r="AE58" s="24"/>
      <c r="AF58" s="116"/>
      <c r="AG58" s="118"/>
      <c r="AH58" s="97"/>
    </row>
    <row r="59" spans="2:34" ht="15" customHeight="1">
      <c r="B59" s="11"/>
      <c r="C59" s="7" t="str">
        <f>$L$7</f>
        <v>FSS x 1,70%</v>
      </c>
      <c r="D59" s="201">
        <f>ROUND((D54+D55+F11)*$M$7,2)</f>
        <v>26.18</v>
      </c>
      <c r="E59" s="201"/>
      <c r="F59" s="201"/>
      <c r="G59" s="12"/>
      <c r="H59" s="7"/>
      <c r="I59" s="198"/>
      <c r="J59" s="198"/>
      <c r="K59" s="198"/>
      <c r="L59" s="5"/>
      <c r="X59" s="98"/>
      <c r="Y59" s="98"/>
      <c r="Z59" s="98"/>
      <c r="AA59" s="98"/>
      <c r="AB59" s="90"/>
      <c r="AC59" s="87"/>
      <c r="AD59" s="59"/>
      <c r="AE59" s="59"/>
      <c r="AF59" s="102"/>
      <c r="AG59" s="24"/>
      <c r="AH59" s="24"/>
    </row>
    <row r="60" spans="2:34" ht="15" customHeight="1">
      <c r="B60" s="11"/>
      <c r="C60" s="7" t="str">
        <f>$L$8</f>
        <v>CNESST /100 x 1.15%</v>
      </c>
      <c r="D60" s="201">
        <f>ROUND((D54+D55+F11)*$M$8,2)</f>
        <v>17.71</v>
      </c>
      <c r="E60" s="201"/>
      <c r="F60" s="201"/>
      <c r="G60" s="12"/>
      <c r="H60" s="7"/>
      <c r="I60" s="198"/>
      <c r="J60" s="198"/>
      <c r="K60" s="198"/>
      <c r="L60" s="5"/>
      <c r="X60" s="98"/>
      <c r="Y60" s="98"/>
      <c r="Z60" s="98"/>
      <c r="AA60" s="98"/>
      <c r="AB60" s="90"/>
      <c r="AC60" s="87"/>
      <c r="AD60" s="59"/>
      <c r="AE60" s="59"/>
      <c r="AF60" s="102"/>
      <c r="AG60" s="118"/>
      <c r="AH60" s="24"/>
    </row>
    <row r="61" spans="2:34" ht="15" customHeight="1">
      <c r="B61" s="11"/>
      <c r="C61" s="7" t="s">
        <v>11</v>
      </c>
      <c r="D61" s="196">
        <f>F11</f>
        <v>40</v>
      </c>
      <c r="E61" s="196"/>
      <c r="F61" s="196"/>
      <c r="G61" s="12"/>
      <c r="H61" s="7"/>
      <c r="I61" s="198"/>
      <c r="J61" s="198"/>
      <c r="K61" s="198"/>
      <c r="L61" s="5"/>
      <c r="X61" s="91"/>
      <c r="Y61" s="59"/>
      <c r="Z61" s="59"/>
      <c r="AA61" s="93"/>
      <c r="AB61" s="93"/>
      <c r="AC61" s="87"/>
      <c r="AD61" s="59"/>
      <c r="AE61" s="59"/>
      <c r="AF61" s="59"/>
      <c r="AG61" s="24"/>
      <c r="AH61" s="24"/>
    </row>
    <row r="62" spans="2:34" ht="15" customHeight="1">
      <c r="B62" s="11"/>
      <c r="C62" s="7" t="s">
        <v>76</v>
      </c>
      <c r="D62" s="196">
        <f>G11</f>
        <v>15</v>
      </c>
      <c r="E62" s="196"/>
      <c r="F62" s="196"/>
      <c r="G62" s="12"/>
      <c r="H62" s="7"/>
      <c r="I62" s="198"/>
      <c r="J62" s="198"/>
      <c r="K62" s="198"/>
      <c r="L62" s="5"/>
      <c r="X62" s="91"/>
      <c r="Y62" s="59"/>
      <c r="Z62" s="59"/>
      <c r="AA62" s="93"/>
      <c r="AB62" s="93"/>
      <c r="AC62" s="87"/>
      <c r="AD62" s="59"/>
      <c r="AE62" s="59"/>
      <c r="AF62" s="59"/>
      <c r="AG62" s="24"/>
      <c r="AH62" s="24"/>
    </row>
    <row r="63" spans="2:34" ht="15" customHeight="1" thickBot="1">
      <c r="B63" s="13"/>
      <c r="C63" s="14"/>
      <c r="D63" s="45"/>
      <c r="E63" s="45"/>
      <c r="F63" s="45"/>
      <c r="G63" s="15"/>
      <c r="H63" s="7"/>
      <c r="I63" s="198"/>
      <c r="J63" s="198"/>
      <c r="K63" s="198"/>
      <c r="X63" s="92"/>
      <c r="Y63" s="92"/>
      <c r="Z63" s="92"/>
      <c r="AA63" s="92"/>
      <c r="AB63" s="87"/>
      <c r="AC63" s="87"/>
      <c r="AD63" s="59"/>
      <c r="AE63" s="59"/>
      <c r="AF63" s="59"/>
      <c r="AG63" s="24"/>
      <c r="AH63" s="24"/>
    </row>
    <row r="64" spans="2:34" ht="15" customHeight="1" thickBot="1">
      <c r="B64" s="7"/>
      <c r="C64" s="7"/>
      <c r="D64" s="7"/>
      <c r="E64" s="7"/>
      <c r="F64" s="7"/>
      <c r="G64" s="7"/>
      <c r="H64" s="7"/>
      <c r="I64" s="4"/>
      <c r="X64" s="91"/>
      <c r="Y64" s="59"/>
      <c r="Z64" s="59"/>
      <c r="AA64" s="93"/>
      <c r="AB64" s="93"/>
      <c r="AC64" s="87"/>
      <c r="AD64" s="59"/>
      <c r="AE64" s="59"/>
      <c r="AF64" s="59"/>
      <c r="AG64" s="24"/>
      <c r="AH64" s="24"/>
    </row>
    <row r="65" spans="2:34" ht="15" customHeight="1">
      <c r="B65" s="8"/>
      <c r="C65" s="17"/>
      <c r="D65" s="17"/>
      <c r="E65" s="17"/>
      <c r="F65" s="17"/>
      <c r="G65" s="18"/>
      <c r="H65" s="7"/>
      <c r="I65" s="198">
        <f>SUM(D69:F75)/(D67+D68)</f>
        <v>0.1385290322580645</v>
      </c>
      <c r="J65" s="198"/>
      <c r="K65" s="198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2:11" ht="19.5" customHeight="1">
      <c r="B66" s="11">
        <f>B13</f>
        <v>4</v>
      </c>
      <c r="C66" s="3" t="str">
        <f>C13</f>
        <v>Conseiller en emploi</v>
      </c>
      <c r="D66" s="199"/>
      <c r="E66" s="199"/>
      <c r="F66" s="199"/>
      <c r="G66" s="12"/>
      <c r="H66" s="7"/>
      <c r="I66" s="198"/>
      <c r="J66" s="198"/>
      <c r="K66" s="198"/>
    </row>
    <row r="67" spans="2:11" ht="15" customHeight="1">
      <c r="B67" s="11"/>
      <c r="C67" s="29" t="s">
        <v>1</v>
      </c>
      <c r="D67" s="200">
        <f>D13</f>
        <v>1550</v>
      </c>
      <c r="E67" s="200"/>
      <c r="F67" s="200"/>
      <c r="G67" s="44"/>
      <c r="H67" s="140"/>
      <c r="I67" s="198"/>
      <c r="J67" s="198"/>
      <c r="K67" s="198"/>
    </row>
    <row r="68" spans="2:11" ht="15" customHeight="1">
      <c r="B68" s="11"/>
      <c r="C68" s="7" t="s">
        <v>17</v>
      </c>
      <c r="D68" s="196">
        <f>E13</f>
        <v>0</v>
      </c>
      <c r="E68" s="196"/>
      <c r="F68" s="196"/>
      <c r="G68" s="12"/>
      <c r="H68" s="7"/>
      <c r="I68" s="198"/>
      <c r="J68" s="198"/>
      <c r="K68" s="198"/>
    </row>
    <row r="69" spans="2:12" ht="15" customHeight="1">
      <c r="B69" s="11"/>
      <c r="C69" s="7" t="str">
        <f>$L$5</f>
        <v>Assurance-emploi x 1,25% x 1,4</v>
      </c>
      <c r="D69" s="196">
        <f>ROUND((D67+D68)*$M$5,2)</f>
        <v>27.13</v>
      </c>
      <c r="E69" s="196"/>
      <c r="F69" s="196"/>
      <c r="G69" s="12"/>
      <c r="H69" s="7"/>
      <c r="I69" s="198"/>
      <c r="J69" s="198"/>
      <c r="K69" s="198"/>
      <c r="L69" s="5"/>
    </row>
    <row r="70" spans="2:13" ht="15" customHeight="1">
      <c r="B70" s="11"/>
      <c r="C70" s="7" t="str">
        <f>$L$6</f>
        <v>RQAP x 0,767%</v>
      </c>
      <c r="D70" s="196">
        <f>ROUND((D67+D68)*$M$6,2)</f>
        <v>11.41</v>
      </c>
      <c r="E70" s="196"/>
      <c r="F70" s="196"/>
      <c r="G70" s="12"/>
      <c r="H70" s="7"/>
      <c r="I70" s="198"/>
      <c r="J70" s="198"/>
      <c r="K70" s="198"/>
      <c r="L70" s="5" t="s">
        <v>53</v>
      </c>
      <c r="M70" s="149">
        <v>71.83</v>
      </c>
    </row>
    <row r="71" spans="2:13" ht="15" customHeight="1">
      <c r="B71" s="11"/>
      <c r="C71" s="7" t="str">
        <f>$L$9</f>
        <v>RRQ x 5.55 %</v>
      </c>
      <c r="D71" s="201">
        <f>IF((D67+D68-134.62+D74)*$M$9&gt;0,ROUND(((D67+D68-134.62+D74)*$M$9),2),0)</f>
        <v>80.5</v>
      </c>
      <c r="E71" s="201"/>
      <c r="F71" s="201"/>
      <c r="G71" s="12"/>
      <c r="H71" s="7"/>
      <c r="I71" s="198"/>
      <c r="J71" s="198"/>
      <c r="K71" s="198"/>
      <c r="L71" s="5" t="s">
        <v>54</v>
      </c>
      <c r="M71" s="149">
        <v>60.05</v>
      </c>
    </row>
    <row r="72" spans="2:12" ht="15" customHeight="1">
      <c r="B72" s="11"/>
      <c r="C72" s="7" t="str">
        <f>$L$7</f>
        <v>FSS x 1,70%</v>
      </c>
      <c r="D72" s="201">
        <f>ROUND((D67+D68+F13)*$M$7,2)</f>
        <v>26.95</v>
      </c>
      <c r="E72" s="201"/>
      <c r="F72" s="201"/>
      <c r="G72" s="12"/>
      <c r="H72" s="7"/>
      <c r="I72" s="198"/>
      <c r="J72" s="198"/>
      <c r="K72" s="198"/>
      <c r="L72" s="5"/>
    </row>
    <row r="73" spans="2:12" ht="15" customHeight="1">
      <c r="B73" s="11"/>
      <c r="C73" s="7" t="str">
        <f>$L$8</f>
        <v>CNESST /100 x 1.15%</v>
      </c>
      <c r="D73" s="201">
        <f>ROUND((D67+D68+F13)*$M$8,2)</f>
        <v>18.23</v>
      </c>
      <c r="E73" s="201"/>
      <c r="F73" s="201"/>
      <c r="G73" s="12"/>
      <c r="H73" s="7"/>
      <c r="I73" s="198"/>
      <c r="J73" s="198"/>
      <c r="K73" s="198"/>
      <c r="L73" s="5"/>
    </row>
    <row r="74" spans="2:12" ht="15" customHeight="1">
      <c r="B74" s="11"/>
      <c r="C74" s="7" t="s">
        <v>11</v>
      </c>
      <c r="D74" s="196">
        <f>F13</f>
        <v>35</v>
      </c>
      <c r="E74" s="196"/>
      <c r="F74" s="196"/>
      <c r="G74" s="12"/>
      <c r="H74" s="7"/>
      <c r="I74" s="198"/>
      <c r="J74" s="198"/>
      <c r="K74" s="198"/>
      <c r="L74" s="5"/>
    </row>
    <row r="75" spans="2:12" ht="15" customHeight="1">
      <c r="B75" s="11"/>
      <c r="C75" s="7" t="s">
        <v>76</v>
      </c>
      <c r="D75" s="196">
        <f>G13</f>
        <v>15.5</v>
      </c>
      <c r="E75" s="196"/>
      <c r="F75" s="196"/>
      <c r="G75" s="12"/>
      <c r="H75" s="7"/>
      <c r="I75" s="198"/>
      <c r="J75" s="198"/>
      <c r="K75" s="198"/>
      <c r="L75" s="5"/>
    </row>
    <row r="76" spans="2:11" ht="15" customHeight="1" thickBot="1">
      <c r="B76" s="13"/>
      <c r="C76" s="14"/>
      <c r="D76" s="45"/>
      <c r="E76" s="45"/>
      <c r="F76" s="45"/>
      <c r="G76" s="15"/>
      <c r="H76" s="7"/>
      <c r="I76" s="198"/>
      <c r="J76" s="198"/>
      <c r="K76" s="198"/>
    </row>
    <row r="77" spans="2:9" ht="15" customHeight="1" thickBot="1">
      <c r="B77" s="7"/>
      <c r="C77" s="7"/>
      <c r="D77" s="7"/>
      <c r="E77" s="7"/>
      <c r="F77" s="7"/>
      <c r="G77" s="7"/>
      <c r="H77" s="7"/>
      <c r="I77" s="7"/>
    </row>
    <row r="78" spans="2:11" ht="15" customHeight="1">
      <c r="B78" s="8"/>
      <c r="C78" s="17"/>
      <c r="D78" s="17"/>
      <c r="E78" s="17"/>
      <c r="F78" s="17"/>
      <c r="G78" s="18"/>
      <c r="H78" s="7"/>
      <c r="I78" s="198">
        <f>SUM(D82:F88)/(D80+D81)</f>
        <v>0.13451875</v>
      </c>
      <c r="J78" s="198"/>
      <c r="K78" s="198"/>
    </row>
    <row r="79" spans="2:11" ht="19.5" customHeight="1">
      <c r="B79" s="11">
        <f>B15</f>
        <v>5</v>
      </c>
      <c r="C79" s="3" t="str">
        <f>C15</f>
        <v>Conseiller en emploi</v>
      </c>
      <c r="D79" s="199"/>
      <c r="E79" s="199"/>
      <c r="F79" s="199"/>
      <c r="G79" s="12"/>
      <c r="H79" s="7"/>
      <c r="I79" s="198"/>
      <c r="J79" s="198"/>
      <c r="K79" s="198"/>
    </row>
    <row r="80" spans="2:11" ht="15" customHeight="1">
      <c r="B80" s="11"/>
      <c r="C80" s="29" t="s">
        <v>1</v>
      </c>
      <c r="D80" s="200">
        <f>D15</f>
        <v>1600</v>
      </c>
      <c r="E80" s="200"/>
      <c r="F80" s="200"/>
      <c r="G80" s="44"/>
      <c r="H80" s="140"/>
      <c r="I80" s="198"/>
      <c r="J80" s="198"/>
      <c r="K80" s="198"/>
    </row>
    <row r="81" spans="2:11" ht="15" customHeight="1">
      <c r="B81" s="11"/>
      <c r="C81" s="7" t="s">
        <v>17</v>
      </c>
      <c r="D81" s="196">
        <f>E15</f>
        <v>0</v>
      </c>
      <c r="E81" s="196"/>
      <c r="F81" s="196"/>
      <c r="G81" s="12"/>
      <c r="H81" s="7"/>
      <c r="I81" s="198"/>
      <c r="J81" s="198"/>
      <c r="K81" s="198"/>
    </row>
    <row r="82" spans="2:12" ht="15" customHeight="1">
      <c r="B82" s="11"/>
      <c r="C82" s="7" t="str">
        <f>$L$5</f>
        <v>Assurance-emploi x 1,25% x 1,4</v>
      </c>
      <c r="D82" s="196">
        <f>ROUND((D80+D81)*$M$5,2)</f>
        <v>28</v>
      </c>
      <c r="E82" s="196"/>
      <c r="F82" s="196"/>
      <c r="G82" s="12"/>
      <c r="H82" s="7"/>
      <c r="I82" s="198"/>
      <c r="J82" s="198"/>
      <c r="K82" s="198"/>
      <c r="L82" s="5"/>
    </row>
    <row r="83" spans="2:13" ht="15" customHeight="1">
      <c r="B83" s="11"/>
      <c r="C83" s="7" t="str">
        <f>$L$6</f>
        <v>RQAP x 0,767%</v>
      </c>
      <c r="D83" s="196">
        <f>ROUND((D80+D81)*$M$6,2)</f>
        <v>11.78</v>
      </c>
      <c r="E83" s="196"/>
      <c r="F83" s="196"/>
      <c r="G83" s="12"/>
      <c r="H83" s="7"/>
      <c r="I83" s="198"/>
      <c r="J83" s="198"/>
      <c r="K83" s="198"/>
      <c r="L83" s="5" t="s">
        <v>53</v>
      </c>
      <c r="M83" s="149">
        <v>73.33</v>
      </c>
    </row>
    <row r="84" spans="2:13" ht="15.75">
      <c r="B84" s="11"/>
      <c r="C84" s="7" t="str">
        <f>$L$9</f>
        <v>RRQ x 5.55 %</v>
      </c>
      <c r="D84" s="201">
        <f>IF((D80+D81-134.62+D87)*$M$9&gt;0,ROUND(((D80+D81-134.62+D87)*$M$9),2),0)</f>
        <v>82.99</v>
      </c>
      <c r="E84" s="201"/>
      <c r="F84" s="201"/>
      <c r="G84" s="12"/>
      <c r="H84" s="7"/>
      <c r="I84" s="198"/>
      <c r="J84" s="198"/>
      <c r="K84" s="198"/>
      <c r="L84" s="5" t="s">
        <v>54</v>
      </c>
      <c r="M84" s="149">
        <v>61.9</v>
      </c>
    </row>
    <row r="85" spans="2:12" ht="15.75">
      <c r="B85" s="11"/>
      <c r="C85" s="7" t="str">
        <f>$L$7</f>
        <v>FSS x 1,70%</v>
      </c>
      <c r="D85" s="201">
        <f>ROUND((D80+D81+F15)*$M$7,2)</f>
        <v>27.71</v>
      </c>
      <c r="E85" s="201"/>
      <c r="F85" s="201"/>
      <c r="G85" s="12"/>
      <c r="H85" s="7"/>
      <c r="I85" s="198"/>
      <c r="J85" s="198"/>
      <c r="K85" s="198"/>
      <c r="L85" s="5"/>
    </row>
    <row r="86" spans="2:12" ht="15.75">
      <c r="B86" s="11"/>
      <c r="C86" s="7" t="str">
        <f>$L$8</f>
        <v>CNESST /100 x 1.15%</v>
      </c>
      <c r="D86" s="201">
        <f>ROUND((D80+D81+F15)*$M$8,2)</f>
        <v>18.75</v>
      </c>
      <c r="E86" s="201"/>
      <c r="F86" s="201"/>
      <c r="G86" s="12"/>
      <c r="H86" s="7"/>
      <c r="I86" s="198"/>
      <c r="J86" s="198"/>
      <c r="K86" s="198"/>
      <c r="L86" s="5"/>
    </row>
    <row r="87" spans="2:12" ht="15.75">
      <c r="B87" s="11"/>
      <c r="C87" s="7" t="s">
        <v>11</v>
      </c>
      <c r="D87" s="196">
        <f>F15</f>
        <v>30</v>
      </c>
      <c r="E87" s="196"/>
      <c r="F87" s="196"/>
      <c r="G87" s="12"/>
      <c r="H87" s="7"/>
      <c r="I87" s="198"/>
      <c r="J87" s="198"/>
      <c r="K87" s="198"/>
      <c r="L87" s="5"/>
    </row>
    <row r="88" spans="2:12" ht="15.75">
      <c r="B88" s="11"/>
      <c r="C88" s="7" t="s">
        <v>76</v>
      </c>
      <c r="D88" s="196">
        <f>G15</f>
        <v>16</v>
      </c>
      <c r="E88" s="196"/>
      <c r="F88" s="196"/>
      <c r="G88" s="12"/>
      <c r="H88" s="7"/>
      <c r="I88" s="198"/>
      <c r="J88" s="198"/>
      <c r="K88" s="198"/>
      <c r="L88" s="5"/>
    </row>
    <row r="89" spans="2:11" ht="16.5" thickBot="1">
      <c r="B89" s="13"/>
      <c r="C89" s="14"/>
      <c r="D89" s="14"/>
      <c r="E89" s="14"/>
      <c r="F89" s="14"/>
      <c r="G89" s="15"/>
      <c r="H89" s="7"/>
      <c r="I89" s="198"/>
      <c r="J89" s="198"/>
      <c r="K89" s="198"/>
    </row>
    <row r="90" spans="2:9" ht="16.5" thickBot="1">
      <c r="B90" s="7"/>
      <c r="C90" s="7"/>
      <c r="D90" s="7"/>
      <c r="E90" s="7"/>
      <c r="F90" s="7"/>
      <c r="G90" s="7"/>
      <c r="H90" s="7"/>
      <c r="I90" s="7"/>
    </row>
    <row r="91" spans="2:11" ht="15.75">
      <c r="B91" s="8"/>
      <c r="C91" s="17"/>
      <c r="D91" s="17"/>
      <c r="E91" s="17"/>
      <c r="F91" s="17"/>
      <c r="G91" s="18"/>
      <c r="H91" s="7"/>
      <c r="I91" s="198">
        <f>SUM(D95:F101)/(D93+D94)</f>
        <v>0.13075757575757574</v>
      </c>
      <c r="J91" s="198"/>
      <c r="K91" s="198"/>
    </row>
    <row r="92" spans="2:11" ht="21">
      <c r="B92" s="11">
        <f>B17</f>
        <v>6</v>
      </c>
      <c r="C92" s="3" t="str">
        <f>C17</f>
        <v>Conseiller en emploi</v>
      </c>
      <c r="D92" s="199"/>
      <c r="E92" s="199"/>
      <c r="F92" s="199"/>
      <c r="G92" s="12"/>
      <c r="H92" s="7"/>
      <c r="I92" s="198"/>
      <c r="J92" s="198"/>
      <c r="K92" s="198"/>
    </row>
    <row r="93" spans="2:11" ht="15.75">
      <c r="B93" s="11"/>
      <c r="C93" s="29" t="s">
        <v>1</v>
      </c>
      <c r="D93" s="200">
        <f>D17</f>
        <v>1650</v>
      </c>
      <c r="E93" s="200"/>
      <c r="F93" s="200"/>
      <c r="G93" s="44"/>
      <c r="H93" s="140"/>
      <c r="I93" s="198"/>
      <c r="J93" s="198"/>
      <c r="K93" s="198"/>
    </row>
    <row r="94" spans="2:11" ht="15.75">
      <c r="B94" s="11"/>
      <c r="C94" s="7" t="s">
        <v>17</v>
      </c>
      <c r="D94" s="196">
        <f>E17</f>
        <v>0</v>
      </c>
      <c r="E94" s="196"/>
      <c r="F94" s="196"/>
      <c r="G94" s="12"/>
      <c r="H94" s="7"/>
      <c r="I94" s="198"/>
      <c r="J94" s="198"/>
      <c r="K94" s="198"/>
    </row>
    <row r="95" spans="2:12" ht="15.75">
      <c r="B95" s="11"/>
      <c r="C95" s="7" t="str">
        <f>$L$5</f>
        <v>Assurance-emploi x 1,25% x 1,4</v>
      </c>
      <c r="D95" s="196">
        <f>ROUND((D93+D94)*$M$5,2)</f>
        <v>28.88</v>
      </c>
      <c r="E95" s="196"/>
      <c r="F95" s="196"/>
      <c r="G95" s="12"/>
      <c r="H95" s="7"/>
      <c r="I95" s="198"/>
      <c r="J95" s="198"/>
      <c r="K95" s="198"/>
      <c r="L95" s="5"/>
    </row>
    <row r="96" spans="2:13" ht="15.75">
      <c r="B96" s="11"/>
      <c r="C96" s="7" t="str">
        <f>$L$6</f>
        <v>RQAP x 0,767%</v>
      </c>
      <c r="D96" s="196">
        <f>ROUND((D93+D94)*$M$6,2)</f>
        <v>12.14</v>
      </c>
      <c r="E96" s="196"/>
      <c r="F96" s="196"/>
      <c r="G96" s="12"/>
      <c r="H96" s="7"/>
      <c r="I96" s="198"/>
      <c r="J96" s="198"/>
      <c r="K96" s="198"/>
      <c r="L96" s="5" t="s">
        <v>53</v>
      </c>
      <c r="M96" s="149">
        <v>76.33</v>
      </c>
    </row>
    <row r="97" spans="2:13" ht="15.75">
      <c r="B97" s="11"/>
      <c r="C97" s="7" t="str">
        <f>$L$9</f>
        <v>RRQ x 5.55 %</v>
      </c>
      <c r="D97" s="201">
        <f>IF((D93+D94-134.62+D100)*$M$9&gt;0,ROUND(((D93+D94-134.62+D100)*$M$9),2),0)</f>
        <v>85.49</v>
      </c>
      <c r="E97" s="201"/>
      <c r="F97" s="201"/>
      <c r="G97" s="12"/>
      <c r="H97" s="7"/>
      <c r="I97" s="198"/>
      <c r="J97" s="198"/>
      <c r="K97" s="198"/>
      <c r="L97" s="5" t="s">
        <v>54</v>
      </c>
      <c r="M97" s="149">
        <v>63.75</v>
      </c>
    </row>
    <row r="98" spans="2:12" ht="15.75">
      <c r="B98" s="11"/>
      <c r="C98" s="7" t="str">
        <f>$L$7</f>
        <v>FSS x 1,70%</v>
      </c>
      <c r="D98" s="201">
        <f>ROUND((D93+D94+F17)*$M$7,2)</f>
        <v>28.48</v>
      </c>
      <c r="E98" s="201"/>
      <c r="F98" s="201"/>
      <c r="G98" s="12"/>
      <c r="H98" s="7"/>
      <c r="I98" s="198"/>
      <c r="J98" s="198"/>
      <c r="K98" s="198"/>
      <c r="L98" s="5"/>
    </row>
    <row r="99" spans="2:12" ht="15.75">
      <c r="B99" s="11"/>
      <c r="C99" s="7" t="str">
        <f>$L$8</f>
        <v>CNESST /100 x 1.15%</v>
      </c>
      <c r="D99" s="201">
        <f>ROUND((D93+D94+F17)*$M$8,2)</f>
        <v>19.26</v>
      </c>
      <c r="E99" s="201"/>
      <c r="F99" s="201"/>
      <c r="G99" s="12"/>
      <c r="H99" s="7"/>
      <c r="I99" s="198"/>
      <c r="J99" s="198"/>
      <c r="K99" s="198"/>
      <c r="L99" s="5"/>
    </row>
    <row r="100" spans="2:12" ht="15.75">
      <c r="B100" s="11"/>
      <c r="C100" s="7" t="s">
        <v>11</v>
      </c>
      <c r="D100" s="196">
        <f>F17</f>
        <v>25</v>
      </c>
      <c r="E100" s="196"/>
      <c r="F100" s="196"/>
      <c r="G100" s="12"/>
      <c r="H100" s="7"/>
      <c r="I100" s="198"/>
      <c r="J100" s="198"/>
      <c r="K100" s="198"/>
      <c r="L100" s="5"/>
    </row>
    <row r="101" spans="2:12" ht="15.75">
      <c r="B101" s="11"/>
      <c r="C101" s="7" t="s">
        <v>76</v>
      </c>
      <c r="D101" s="196">
        <f>G17</f>
        <v>16.5</v>
      </c>
      <c r="E101" s="196"/>
      <c r="F101" s="196"/>
      <c r="G101" s="12"/>
      <c r="H101" s="7"/>
      <c r="I101" s="198"/>
      <c r="J101" s="198"/>
      <c r="K101" s="198"/>
      <c r="L101" s="5"/>
    </row>
    <row r="102" spans="2:11" ht="16.5" thickBot="1">
      <c r="B102" s="13"/>
      <c r="C102" s="14"/>
      <c r="D102" s="14"/>
      <c r="E102" s="14"/>
      <c r="F102" s="14"/>
      <c r="G102" s="15"/>
      <c r="H102" s="7"/>
      <c r="I102" s="198"/>
      <c r="J102" s="198"/>
      <c r="K102" s="198"/>
    </row>
    <row r="103" spans="2:9" ht="16.5" thickBot="1">
      <c r="B103" s="7"/>
      <c r="C103" s="7"/>
      <c r="D103" s="7"/>
      <c r="E103" s="7"/>
      <c r="F103" s="7"/>
      <c r="G103" s="7"/>
      <c r="H103" s="7"/>
      <c r="I103" s="7"/>
    </row>
    <row r="104" spans="2:11" ht="15.75">
      <c r="B104" s="8"/>
      <c r="C104" s="17"/>
      <c r="D104" s="17"/>
      <c r="E104" s="17"/>
      <c r="F104" s="17"/>
      <c r="G104" s="18"/>
      <c r="H104" s="7"/>
      <c r="I104" s="198">
        <f>SUM(D108:F114)/(D106+D107)</f>
        <v>0.12721764705882355</v>
      </c>
      <c r="J104" s="198"/>
      <c r="K104" s="198"/>
    </row>
    <row r="105" spans="2:11" ht="21">
      <c r="B105" s="11">
        <f>B19</f>
        <v>7</v>
      </c>
      <c r="C105" s="3" t="str">
        <f>C19</f>
        <v>Administration</v>
      </c>
      <c r="D105" s="199"/>
      <c r="E105" s="199"/>
      <c r="F105" s="199"/>
      <c r="G105" s="12"/>
      <c r="H105" s="7"/>
      <c r="I105" s="198"/>
      <c r="J105" s="198"/>
      <c r="K105" s="198"/>
    </row>
    <row r="106" spans="2:11" ht="15.75">
      <c r="B106" s="11"/>
      <c r="C106" s="29" t="s">
        <v>1</v>
      </c>
      <c r="D106" s="200">
        <f>D19</f>
        <v>1700</v>
      </c>
      <c r="E106" s="200"/>
      <c r="F106" s="200"/>
      <c r="G106" s="44"/>
      <c r="H106" s="140"/>
      <c r="I106" s="198"/>
      <c r="J106" s="198"/>
      <c r="K106" s="198"/>
    </row>
    <row r="107" spans="2:11" ht="15.75">
      <c r="B107" s="11"/>
      <c r="C107" s="7" t="s">
        <v>17</v>
      </c>
      <c r="D107" s="196">
        <f>E19</f>
        <v>0</v>
      </c>
      <c r="E107" s="196"/>
      <c r="F107" s="196"/>
      <c r="G107" s="12"/>
      <c r="H107" s="7"/>
      <c r="I107" s="198"/>
      <c r="J107" s="198"/>
      <c r="K107" s="198"/>
    </row>
    <row r="108" spans="2:12" ht="15.75">
      <c r="B108" s="11"/>
      <c r="C108" s="7" t="str">
        <f>$L$5</f>
        <v>Assurance-emploi x 1,25% x 1,4</v>
      </c>
      <c r="D108" s="196">
        <f>ROUND((D106+D107)*$M$5,2)</f>
        <v>29.75</v>
      </c>
      <c r="E108" s="196"/>
      <c r="F108" s="196"/>
      <c r="G108" s="12"/>
      <c r="H108" s="7"/>
      <c r="I108" s="198"/>
      <c r="J108" s="198"/>
      <c r="K108" s="198"/>
      <c r="L108" s="5"/>
    </row>
    <row r="109" spans="2:13" ht="15.75">
      <c r="B109" s="11"/>
      <c r="C109" s="7" t="str">
        <f>$L$6</f>
        <v>RQAP x 0,767%</v>
      </c>
      <c r="D109" s="196">
        <f>ROUND((D106+D107)*$M$6,2)</f>
        <v>12.51</v>
      </c>
      <c r="E109" s="196"/>
      <c r="F109" s="196"/>
      <c r="G109" s="12"/>
      <c r="H109" s="7"/>
      <c r="I109" s="198"/>
      <c r="J109" s="198"/>
      <c r="K109" s="198"/>
      <c r="L109" s="5" t="s">
        <v>53</v>
      </c>
      <c r="M109" s="149">
        <v>82.35</v>
      </c>
    </row>
    <row r="110" spans="2:13" ht="15.75">
      <c r="B110" s="11"/>
      <c r="C110" s="7" t="str">
        <f>$L$9</f>
        <v>RRQ x 5.55 %</v>
      </c>
      <c r="D110" s="201">
        <f>IF((D106+D107-134.62+D113)*$M$9&gt;0,ROUND(((D106+D107-134.62+D113)*$M$9),2),0)</f>
        <v>87.99</v>
      </c>
      <c r="E110" s="201"/>
      <c r="F110" s="201"/>
      <c r="G110" s="12"/>
      <c r="H110" s="7"/>
      <c r="I110" s="198"/>
      <c r="J110" s="198"/>
      <c r="K110" s="198"/>
      <c r="L110" s="5" t="s">
        <v>54</v>
      </c>
      <c r="M110" s="149">
        <v>68.4</v>
      </c>
    </row>
    <row r="111" spans="2:12" ht="15.75">
      <c r="B111" s="11"/>
      <c r="C111" s="7" t="str">
        <f>$L$7</f>
        <v>FSS x 1,70%</v>
      </c>
      <c r="D111" s="201">
        <f>ROUND((D106+D107+F19)*$M$7,2)</f>
        <v>29.24</v>
      </c>
      <c r="E111" s="201"/>
      <c r="F111" s="201"/>
      <c r="G111" s="12"/>
      <c r="H111" s="7"/>
      <c r="I111" s="198"/>
      <c r="J111" s="198"/>
      <c r="K111" s="198"/>
      <c r="L111" s="5"/>
    </row>
    <row r="112" spans="2:12" ht="15.75">
      <c r="B112" s="11"/>
      <c r="C112" s="7" t="str">
        <f>$L$8</f>
        <v>CNESST /100 x 1.15%</v>
      </c>
      <c r="D112" s="201">
        <f>ROUND((D106+D107+F19)*$M$8,2)</f>
        <v>19.78</v>
      </c>
      <c r="E112" s="201"/>
      <c r="F112" s="201"/>
      <c r="G112" s="12"/>
      <c r="H112" s="7"/>
      <c r="I112" s="198"/>
      <c r="J112" s="198"/>
      <c r="K112" s="198"/>
      <c r="L112" s="5"/>
    </row>
    <row r="113" spans="2:12" ht="15.75">
      <c r="B113" s="11"/>
      <c r="C113" s="7" t="s">
        <v>11</v>
      </c>
      <c r="D113" s="196">
        <f>F19</f>
        <v>20</v>
      </c>
      <c r="E113" s="196"/>
      <c r="F113" s="196"/>
      <c r="G113" s="12"/>
      <c r="H113" s="7"/>
      <c r="I113" s="198"/>
      <c r="J113" s="198"/>
      <c r="K113" s="198"/>
      <c r="L113" s="5"/>
    </row>
    <row r="114" spans="2:12" ht="15.75">
      <c r="B114" s="11"/>
      <c r="C114" s="7" t="s">
        <v>76</v>
      </c>
      <c r="D114" s="196">
        <f>G19</f>
        <v>17</v>
      </c>
      <c r="E114" s="196"/>
      <c r="F114" s="196"/>
      <c r="G114" s="12"/>
      <c r="H114" s="7"/>
      <c r="I114" s="198"/>
      <c r="J114" s="198"/>
      <c r="K114" s="198"/>
      <c r="L114" s="5"/>
    </row>
    <row r="115" spans="2:11" ht="16.5" thickBot="1">
      <c r="B115" s="13"/>
      <c r="C115" s="14"/>
      <c r="D115" s="14"/>
      <c r="E115" s="14"/>
      <c r="F115" s="14"/>
      <c r="G115" s="15"/>
      <c r="H115" s="7"/>
      <c r="I115" s="198"/>
      <c r="J115" s="198"/>
      <c r="K115" s="198"/>
    </row>
    <row r="116" spans="2:9" ht="15.75">
      <c r="B116" s="7"/>
      <c r="C116" s="7"/>
      <c r="D116" s="7"/>
      <c r="E116" s="7"/>
      <c r="F116" s="7"/>
      <c r="G116" s="7"/>
      <c r="H116" s="7"/>
      <c r="I116" s="7"/>
    </row>
    <row r="117" spans="2:9" ht="15.75">
      <c r="B117" s="7"/>
      <c r="C117" s="7"/>
      <c r="D117" s="7"/>
      <c r="E117" s="7"/>
      <c r="F117" s="7"/>
      <c r="G117" s="7"/>
      <c r="H117" s="7"/>
      <c r="I117" s="7"/>
    </row>
    <row r="118" spans="2:14" ht="15.75" customHeight="1">
      <c r="B118" s="197" t="s">
        <v>18</v>
      </c>
      <c r="C118" s="37" t="s">
        <v>1</v>
      </c>
      <c r="D118" s="189">
        <f aca="true" t="shared" si="0" ref="D118:D126">D28+D41+D54+D67+D80+D93+D106</f>
        <v>10850</v>
      </c>
      <c r="E118" s="189"/>
      <c r="F118" s="189"/>
      <c r="I118" s="198">
        <f>SUM(D120:F126)/(D118+D119)</f>
        <v>0.13851981566820276</v>
      </c>
      <c r="J118" s="198"/>
      <c r="K118" s="198"/>
      <c r="M118" s="155"/>
      <c r="N118" s="38"/>
    </row>
    <row r="119" spans="2:14" ht="15.75" customHeight="1">
      <c r="B119" s="197"/>
      <c r="C119" s="7" t="s">
        <v>17</v>
      </c>
      <c r="D119" s="189">
        <f t="shared" si="0"/>
        <v>0</v>
      </c>
      <c r="E119" s="189"/>
      <c r="F119" s="189"/>
      <c r="I119" s="198"/>
      <c r="J119" s="198"/>
      <c r="K119" s="198"/>
      <c r="M119" s="155"/>
      <c r="N119" s="38"/>
    </row>
    <row r="120" spans="2:14" ht="15.75" customHeight="1">
      <c r="B120" s="197"/>
      <c r="C120" s="7" t="str">
        <f>$L$5</f>
        <v>Assurance-emploi x 1,25% x 1,4</v>
      </c>
      <c r="D120" s="189">
        <f t="shared" si="0"/>
        <v>189.89</v>
      </c>
      <c r="E120" s="189"/>
      <c r="F120" s="189"/>
      <c r="I120" s="198"/>
      <c r="J120" s="198"/>
      <c r="K120" s="198"/>
      <c r="M120" s="155"/>
      <c r="N120" s="38"/>
    </row>
    <row r="121" spans="2:14" ht="15.75" customHeight="1">
      <c r="B121" s="197"/>
      <c r="C121" s="7" t="str">
        <f>$L$6</f>
        <v>RQAP x 0,767%</v>
      </c>
      <c r="D121" s="189">
        <f t="shared" si="0"/>
        <v>79.85000000000001</v>
      </c>
      <c r="E121" s="189"/>
      <c r="F121" s="189"/>
      <c r="I121" s="198"/>
      <c r="J121" s="198"/>
      <c r="K121" s="198"/>
      <c r="M121" s="155"/>
      <c r="N121" s="38"/>
    </row>
    <row r="122" spans="2:14" ht="15.75" customHeight="1">
      <c r="B122" s="197"/>
      <c r="C122" s="7" t="str">
        <f>$L$9</f>
        <v>RRQ x 5.55 %</v>
      </c>
      <c r="D122" s="189">
        <f t="shared" si="0"/>
        <v>563.47</v>
      </c>
      <c r="E122" s="189"/>
      <c r="F122" s="189"/>
      <c r="I122" s="198"/>
      <c r="J122" s="198"/>
      <c r="K122" s="198"/>
      <c r="M122" s="155"/>
      <c r="N122" s="38"/>
    </row>
    <row r="123" spans="2:14" ht="15.75" customHeight="1">
      <c r="B123" s="197"/>
      <c r="C123" s="7" t="str">
        <f>$L$7</f>
        <v>FSS x 1,70%</v>
      </c>
      <c r="D123" s="189">
        <f t="shared" si="0"/>
        <v>188.63</v>
      </c>
      <c r="E123" s="189"/>
      <c r="F123" s="189"/>
      <c r="I123" s="198"/>
      <c r="J123" s="198"/>
      <c r="K123" s="198"/>
      <c r="M123" s="155"/>
      <c r="N123" s="38"/>
    </row>
    <row r="124" spans="2:14" ht="15.75" customHeight="1">
      <c r="B124" s="197"/>
      <c r="C124" s="7" t="str">
        <f>$L$8</f>
        <v>CNESST /100 x 1.15%</v>
      </c>
      <c r="D124" s="189">
        <f t="shared" si="0"/>
        <v>127.60000000000001</v>
      </c>
      <c r="E124" s="189"/>
      <c r="F124" s="189"/>
      <c r="I124" s="198"/>
      <c r="J124" s="198"/>
      <c r="K124" s="198"/>
      <c r="M124" s="155"/>
      <c r="N124" s="38"/>
    </row>
    <row r="125" spans="2:11" ht="15.75" customHeight="1">
      <c r="B125" s="197"/>
      <c r="C125" s="7" t="s">
        <v>11</v>
      </c>
      <c r="D125" s="189">
        <f t="shared" si="0"/>
        <v>245</v>
      </c>
      <c r="E125" s="189"/>
      <c r="F125" s="189"/>
      <c r="I125" s="198"/>
      <c r="J125" s="198"/>
      <c r="K125" s="198"/>
    </row>
    <row r="126" spans="2:11" ht="15.75" customHeight="1">
      <c r="B126" s="197"/>
      <c r="C126" s="7" t="s">
        <v>76</v>
      </c>
      <c r="D126" s="189">
        <f t="shared" si="0"/>
        <v>108.5</v>
      </c>
      <c r="E126" s="189"/>
      <c r="F126" s="189"/>
      <c r="I126" s="198"/>
      <c r="J126" s="198"/>
      <c r="K126" s="198"/>
    </row>
    <row r="127" spans="9:11" ht="15.75" customHeight="1" thickBot="1">
      <c r="I127" s="143"/>
      <c r="J127" s="143"/>
      <c r="K127" s="143"/>
    </row>
    <row r="128" spans="3:12" ht="16.5" thickBot="1">
      <c r="C128" s="60" t="s">
        <v>20</v>
      </c>
      <c r="D128" s="60" t="s">
        <v>21</v>
      </c>
      <c r="E128" s="60" t="s">
        <v>22</v>
      </c>
      <c r="F128" s="141" t="s">
        <v>23</v>
      </c>
      <c r="G128" s="142"/>
      <c r="L128" s="81"/>
    </row>
    <row r="129" spans="3:12" ht="16.5" thickBot="1">
      <c r="C129" s="60" t="s">
        <v>24</v>
      </c>
      <c r="D129" s="62">
        <f>E129</f>
        <v>563.47</v>
      </c>
      <c r="E129" s="63">
        <f>D32+D45+D58+D71+D84+D97+D110</f>
        <v>563.47</v>
      </c>
      <c r="F129" s="179">
        <f>D129+E129</f>
        <v>1126.94</v>
      </c>
      <c r="G129" s="180"/>
      <c r="L129" s="81"/>
    </row>
    <row r="130" spans="3:12" ht="16.5" thickBot="1">
      <c r="C130" s="64" t="s">
        <v>25</v>
      </c>
      <c r="D130" s="145"/>
      <c r="E130" s="65">
        <f>D33+D46+D59+D72+D85+D98+D111</f>
        <v>188.63</v>
      </c>
      <c r="F130" s="173">
        <f>D130+E130</f>
        <v>188.63</v>
      </c>
      <c r="G130" s="174"/>
      <c r="L130" s="81"/>
    </row>
    <row r="131" spans="3:12" ht="16.5" thickBot="1">
      <c r="C131" s="64" t="s">
        <v>27</v>
      </c>
      <c r="D131" s="66">
        <f>ROUND(E131/1.4,2)</f>
        <v>57.04</v>
      </c>
      <c r="E131" s="65">
        <f>D31+D44+D57+D70+D83+D96+D109</f>
        <v>79.85000000000001</v>
      </c>
      <c r="F131" s="173">
        <f>D131+E131</f>
        <v>136.89000000000001</v>
      </c>
      <c r="G131" s="174"/>
      <c r="L131" s="81"/>
    </row>
    <row r="132" spans="3:12" ht="16.5" thickBot="1">
      <c r="C132" s="64" t="s">
        <v>29</v>
      </c>
      <c r="D132" s="66">
        <f>M31+M44+M57+M70+M83+M96+M109</f>
        <v>475.8299999999999</v>
      </c>
      <c r="E132" s="146"/>
      <c r="F132" s="173">
        <f>D132+E132</f>
        <v>475.8299999999999</v>
      </c>
      <c r="G132" s="174"/>
      <c r="L132" s="81"/>
    </row>
    <row r="133" spans="3:12" ht="16.5" thickBot="1">
      <c r="C133" s="64" t="s">
        <v>31</v>
      </c>
      <c r="D133" s="147"/>
      <c r="E133" s="68">
        <f>D34+D47+D60+D73+D86+D99+D112</f>
        <v>127.60000000000001</v>
      </c>
      <c r="F133" s="177">
        <f>D133+E133</f>
        <v>127.60000000000001</v>
      </c>
      <c r="G133" s="178"/>
      <c r="L133" s="81"/>
    </row>
    <row r="134" spans="3:12" ht="16.5" thickBot="1">
      <c r="C134" s="60" t="s">
        <v>33</v>
      </c>
      <c r="D134" s="69">
        <f>SUM(D129:D133)</f>
        <v>1096.34</v>
      </c>
      <c r="E134" s="70">
        <f>SUM(E129:E133)</f>
        <v>959.5500000000001</v>
      </c>
      <c r="F134" s="175">
        <f>SUM(F129:G133)</f>
        <v>2055.8900000000003</v>
      </c>
      <c r="G134" s="176"/>
      <c r="L134" s="81"/>
    </row>
    <row r="135" spans="3:12" ht="16.5" thickBot="1">
      <c r="C135" s="57"/>
      <c r="D135" s="71"/>
      <c r="E135" s="71"/>
      <c r="F135" s="71"/>
      <c r="G135" s="58"/>
      <c r="L135" s="81"/>
    </row>
    <row r="136" spans="3:12" ht="16.5" thickBot="1">
      <c r="C136" s="60" t="s">
        <v>34</v>
      </c>
      <c r="D136" s="73" t="s">
        <v>21</v>
      </c>
      <c r="E136" s="60" t="s">
        <v>22</v>
      </c>
      <c r="F136" s="141" t="s">
        <v>23</v>
      </c>
      <c r="G136" s="142"/>
      <c r="L136" s="81"/>
    </row>
    <row r="137" spans="3:12" ht="16.5" thickBot="1">
      <c r="C137" s="64" t="s">
        <v>35</v>
      </c>
      <c r="D137" s="75">
        <f>ROUND(E137/1.4,2)</f>
        <v>135.64</v>
      </c>
      <c r="E137" s="76">
        <f>D30+D43+D56+D69+D82+D95+D108</f>
        <v>189.89</v>
      </c>
      <c r="F137" s="179">
        <f>D137+E137</f>
        <v>325.53</v>
      </c>
      <c r="G137" s="180"/>
      <c r="L137" s="81"/>
    </row>
    <row r="138" spans="3:12" ht="16.5" thickBot="1">
      <c r="C138" s="77" t="s">
        <v>36</v>
      </c>
      <c r="D138" s="66">
        <f>M32+M45+M58+M71+M84+M97+M110</f>
        <v>401.70000000000005</v>
      </c>
      <c r="E138" s="148"/>
      <c r="F138" s="177">
        <f>D138+E138</f>
        <v>401.70000000000005</v>
      </c>
      <c r="G138" s="178"/>
      <c r="L138" s="81"/>
    </row>
    <row r="139" spans="3:12" ht="16.5" thickBot="1">
      <c r="C139" s="60" t="s">
        <v>33</v>
      </c>
      <c r="D139" s="69">
        <f>SUM(D137:D138)</f>
        <v>537.34</v>
      </c>
      <c r="E139" s="70">
        <f>SUM(E137:E138)</f>
        <v>189.89</v>
      </c>
      <c r="F139" s="175">
        <f>SUM(F137:G138)</f>
        <v>727.23</v>
      </c>
      <c r="G139" s="176"/>
      <c r="L139" s="81"/>
    </row>
    <row r="140" spans="3:12" ht="16.5" thickBot="1">
      <c r="C140" s="57"/>
      <c r="D140" s="57"/>
      <c r="E140" s="57"/>
      <c r="F140" s="57"/>
      <c r="G140" s="58"/>
      <c r="L140" s="81"/>
    </row>
    <row r="141" spans="3:12" ht="16.5" thickBot="1">
      <c r="C141" s="60" t="s">
        <v>37</v>
      </c>
      <c r="D141" s="69">
        <f>D134+D139</f>
        <v>1633.6799999999998</v>
      </c>
      <c r="E141" s="70">
        <f>E134+E139</f>
        <v>1149.44</v>
      </c>
      <c r="F141" s="175">
        <f>D141+E141</f>
        <v>2783.12</v>
      </c>
      <c r="G141" s="176"/>
      <c r="L141" s="81"/>
    </row>
    <row r="142" spans="3:12" ht="16.5" thickBot="1">
      <c r="C142" s="57"/>
      <c r="D142" s="57"/>
      <c r="E142" s="57"/>
      <c r="F142" s="57"/>
      <c r="G142" s="58"/>
      <c r="L142" s="81"/>
    </row>
    <row r="143" spans="3:12" ht="16.5" thickBot="1">
      <c r="C143" s="60" t="s">
        <v>45</v>
      </c>
      <c r="D143" s="79">
        <f>E143</f>
        <v>245</v>
      </c>
      <c r="E143" s="80">
        <f>D35+D48+D61+D74+D87+D100+D113</f>
        <v>245</v>
      </c>
      <c r="F143" s="173">
        <f>D143+E143</f>
        <v>490</v>
      </c>
      <c r="G143" s="174"/>
      <c r="L143" s="81"/>
    </row>
    <row r="144" spans="3:12" ht="16.5" thickBot="1">
      <c r="C144" s="60" t="s">
        <v>77</v>
      </c>
      <c r="D144" s="79">
        <f>E144</f>
        <v>108.5</v>
      </c>
      <c r="E144" s="80">
        <f>D36+D49+D62+D75+D88+D101+D114</f>
        <v>108.5</v>
      </c>
      <c r="F144" s="173">
        <f>D144+E144</f>
        <v>217</v>
      </c>
      <c r="G144" s="174"/>
      <c r="L144" s="81"/>
    </row>
    <row r="145" spans="3:12" ht="16.5" thickBot="1">
      <c r="C145" s="60" t="s">
        <v>39</v>
      </c>
      <c r="D145" s="55"/>
      <c r="E145" s="56">
        <f>D156</f>
        <v>8862.82</v>
      </c>
      <c r="F145" s="173">
        <f>D145+E145</f>
        <v>8862.82</v>
      </c>
      <c r="G145" s="174"/>
      <c r="L145" s="81"/>
    </row>
    <row r="146" spans="3:12" ht="16.5" thickBot="1">
      <c r="C146" s="53"/>
      <c r="D146" s="53"/>
      <c r="E146" s="53"/>
      <c r="F146" s="53"/>
      <c r="G146" s="58"/>
      <c r="L146" s="81"/>
    </row>
    <row r="147" spans="3:12" ht="16.5" thickBot="1">
      <c r="C147" s="60" t="s">
        <v>13</v>
      </c>
      <c r="D147" s="69">
        <f>SUM(D141:D144)</f>
        <v>1987.1799999999998</v>
      </c>
      <c r="E147" s="70">
        <f>SUM(E141+E144+E145)</f>
        <v>10120.76</v>
      </c>
      <c r="F147" s="175">
        <f>F141+F144+F145</f>
        <v>11862.939999999999</v>
      </c>
      <c r="G147" s="176"/>
      <c r="L147" s="81"/>
    </row>
    <row r="148" ht="15.75">
      <c r="L148" s="81"/>
    </row>
    <row r="149" ht="15.75">
      <c r="L149" s="81"/>
    </row>
    <row r="150" spans="3:12" ht="15.75">
      <c r="C150" s="61" t="s">
        <v>43</v>
      </c>
      <c r="D150" s="82">
        <f>D23</f>
        <v>10850</v>
      </c>
      <c r="L150" s="81"/>
    </row>
    <row r="151" spans="3:12" ht="15.75">
      <c r="C151" s="61" t="s">
        <v>40</v>
      </c>
      <c r="D151" s="82">
        <f>E23</f>
        <v>0</v>
      </c>
      <c r="L151" s="81"/>
    </row>
    <row r="152" spans="3:12" ht="15.75">
      <c r="C152" s="61" t="s">
        <v>15</v>
      </c>
      <c r="D152" s="89">
        <f>SUM(D150:D151)</f>
        <v>10850</v>
      </c>
      <c r="L152" s="81"/>
    </row>
    <row r="153" spans="3:12" ht="15.75">
      <c r="C153" s="61" t="s">
        <v>26</v>
      </c>
      <c r="D153" s="82">
        <f>F23</f>
        <v>245</v>
      </c>
      <c r="L153" s="81"/>
    </row>
    <row r="154" spans="3:12" ht="15.75">
      <c r="C154" s="61" t="s">
        <v>38</v>
      </c>
      <c r="D154" s="82">
        <f>G23</f>
        <v>108.5</v>
      </c>
      <c r="L154" s="81"/>
    </row>
    <row r="155" spans="3:12" ht="15.75">
      <c r="C155" s="61" t="s">
        <v>14</v>
      </c>
      <c r="D155" s="82">
        <f>E134+E139</f>
        <v>1149.44</v>
      </c>
      <c r="L155" s="81"/>
    </row>
    <row r="156" spans="3:12" ht="15.75">
      <c r="C156" s="61" t="s">
        <v>28</v>
      </c>
      <c r="D156" s="82">
        <f>D152-D147</f>
        <v>8862.82</v>
      </c>
      <c r="L156" s="81"/>
    </row>
    <row r="157" spans="3:12" ht="15.75">
      <c r="C157" s="61" t="s">
        <v>30</v>
      </c>
      <c r="D157" s="67">
        <f>F141+F144+F143</f>
        <v>3490.12</v>
      </c>
      <c r="L157" s="81"/>
    </row>
    <row r="158" spans="3:12" ht="15.75">
      <c r="C158" s="61" t="s">
        <v>32</v>
      </c>
      <c r="D158" s="67">
        <f>SUM(D156:D157)</f>
        <v>12352.939999999999</v>
      </c>
      <c r="L158" s="81"/>
    </row>
    <row r="160" ht="16.5" thickBot="1"/>
    <row r="161" spans="3:8" ht="15.75">
      <c r="C161" s="190"/>
      <c r="D161" s="191"/>
      <c r="E161" s="191"/>
      <c r="F161" s="191"/>
      <c r="G161" s="191"/>
      <c r="H161" s="192"/>
    </row>
    <row r="162" spans="3:8" ht="15.75">
      <c r="C162" s="193" t="s">
        <v>51</v>
      </c>
      <c r="D162" s="194"/>
      <c r="E162" s="194"/>
      <c r="F162" s="194"/>
      <c r="G162" s="194"/>
      <c r="H162" s="195"/>
    </row>
    <row r="163" spans="3:8" ht="15.75">
      <c r="C163" s="193"/>
      <c r="D163" s="194"/>
      <c r="E163" s="194"/>
      <c r="F163" s="194"/>
      <c r="G163" s="194"/>
      <c r="H163" s="195"/>
    </row>
    <row r="164" spans="3:8" ht="15.75">
      <c r="C164" s="181" t="s">
        <v>0</v>
      </c>
      <c r="D164" s="182"/>
      <c r="E164" s="183"/>
      <c r="F164" s="136">
        <v>44100</v>
      </c>
      <c r="G164" s="184">
        <f>D150+D151</f>
        <v>10850</v>
      </c>
      <c r="H164" s="185"/>
    </row>
    <row r="165" spans="3:8" ht="15.75">
      <c r="C165" s="181" t="s">
        <v>45</v>
      </c>
      <c r="D165" s="182"/>
      <c r="E165" s="183"/>
      <c r="F165" s="136">
        <v>44105</v>
      </c>
      <c r="G165" s="184">
        <f>D153</f>
        <v>245</v>
      </c>
      <c r="H165" s="185"/>
    </row>
    <row r="166" spans="3:8" ht="15.75">
      <c r="C166" s="181" t="s">
        <v>46</v>
      </c>
      <c r="D166" s="182"/>
      <c r="E166" s="183"/>
      <c r="F166" s="136">
        <v>44110</v>
      </c>
      <c r="G166" s="184">
        <f>D154</f>
        <v>108.5</v>
      </c>
      <c r="H166" s="185"/>
    </row>
    <row r="167" spans="3:8" ht="15.75">
      <c r="C167" s="181" t="s">
        <v>14</v>
      </c>
      <c r="D167" s="182"/>
      <c r="E167" s="183"/>
      <c r="F167" s="136">
        <v>44115</v>
      </c>
      <c r="G167" s="184">
        <f>D155</f>
        <v>1149.44</v>
      </c>
      <c r="H167" s="185"/>
    </row>
    <row r="168" spans="3:8" ht="15.75">
      <c r="C168" s="181" t="s">
        <v>19</v>
      </c>
      <c r="D168" s="182"/>
      <c r="E168" s="183"/>
      <c r="F168" s="94">
        <v>10001</v>
      </c>
      <c r="G168" s="184">
        <f>D158</f>
        <v>12352.939999999999</v>
      </c>
      <c r="H168" s="185"/>
    </row>
    <row r="169" spans="3:8" ht="16.5" thickBot="1">
      <c r="C169" s="186"/>
      <c r="D169" s="187"/>
      <c r="E169" s="187"/>
      <c r="F169" s="187"/>
      <c r="G169" s="187"/>
      <c r="H169" s="188"/>
    </row>
    <row r="171" ht="15.75">
      <c r="G171" s="5">
        <f>G168-G167-G166-G165-G164</f>
        <v>0</v>
      </c>
    </row>
  </sheetData>
  <sheetProtection/>
  <mergeCells count="123">
    <mergeCell ref="B3:I3"/>
    <mergeCell ref="D4:D5"/>
    <mergeCell ref="E4:E5"/>
    <mergeCell ref="F4:F5"/>
    <mergeCell ref="G4:G5"/>
    <mergeCell ref="H4:H5"/>
    <mergeCell ref="D24:E24"/>
    <mergeCell ref="I26:K37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I39:K50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I52:K63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I65:K76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I78:K89"/>
    <mergeCell ref="D79:F79"/>
    <mergeCell ref="D80:F80"/>
    <mergeCell ref="D81:F81"/>
    <mergeCell ref="D82:F82"/>
    <mergeCell ref="D100:F100"/>
    <mergeCell ref="D83:F83"/>
    <mergeCell ref="D84:F84"/>
    <mergeCell ref="D85:F85"/>
    <mergeCell ref="D86:F86"/>
    <mergeCell ref="D87:F87"/>
    <mergeCell ref="D88:F88"/>
    <mergeCell ref="D112:F112"/>
    <mergeCell ref="I91:K102"/>
    <mergeCell ref="D92:F92"/>
    <mergeCell ref="D93:F93"/>
    <mergeCell ref="D94:F94"/>
    <mergeCell ref="D95:F95"/>
    <mergeCell ref="D96:F96"/>
    <mergeCell ref="D97:F97"/>
    <mergeCell ref="D98:F98"/>
    <mergeCell ref="D99:F99"/>
    <mergeCell ref="D123:F123"/>
    <mergeCell ref="D101:F101"/>
    <mergeCell ref="I104:K115"/>
    <mergeCell ref="D105:F105"/>
    <mergeCell ref="D106:F106"/>
    <mergeCell ref="D107:F107"/>
    <mergeCell ref="D108:F108"/>
    <mergeCell ref="D109:F109"/>
    <mergeCell ref="D110:F110"/>
    <mergeCell ref="D111:F111"/>
    <mergeCell ref="F131:G131"/>
    <mergeCell ref="D113:F113"/>
    <mergeCell ref="D114:F114"/>
    <mergeCell ref="B118:B126"/>
    <mergeCell ref="D118:F118"/>
    <mergeCell ref="I118:K126"/>
    <mergeCell ref="D119:F119"/>
    <mergeCell ref="D120:F120"/>
    <mergeCell ref="D121:F121"/>
    <mergeCell ref="D122:F122"/>
    <mergeCell ref="C166:E166"/>
    <mergeCell ref="G166:H166"/>
    <mergeCell ref="D124:F124"/>
    <mergeCell ref="D125:F125"/>
    <mergeCell ref="D126:F126"/>
    <mergeCell ref="C161:H161"/>
    <mergeCell ref="C162:H162"/>
    <mergeCell ref="C163:H163"/>
    <mergeCell ref="F129:G129"/>
    <mergeCell ref="F130:G130"/>
    <mergeCell ref="F134:G134"/>
    <mergeCell ref="C167:E167"/>
    <mergeCell ref="G167:H167"/>
    <mergeCell ref="C168:E168"/>
    <mergeCell ref="G168:H168"/>
    <mergeCell ref="C169:H169"/>
    <mergeCell ref="C164:E164"/>
    <mergeCell ref="G164:H164"/>
    <mergeCell ref="C165:E165"/>
    <mergeCell ref="G165:H165"/>
    <mergeCell ref="F143:G143"/>
    <mergeCell ref="F144:G144"/>
    <mergeCell ref="F145:G145"/>
    <mergeCell ref="F147:G147"/>
    <mergeCell ref="F132:G132"/>
    <mergeCell ref="F133:G133"/>
    <mergeCell ref="F137:G137"/>
    <mergeCell ref="F138:G138"/>
    <mergeCell ref="F141:G141"/>
    <mergeCell ref="F139:G139"/>
  </mergeCells>
  <printOptions horizontalCentered="1"/>
  <pageMargins left="0.2362204724409449" right="0.2362204724409449" top="0.7874015748031497" bottom="0.1968503937007874" header="0.31496062992125984" footer="0.31496062992125984"/>
  <pageSetup fitToHeight="1" fitToWidth="1" horizontalDpi="300" verticalDpi="300" orientation="landscape" scale="74" r:id="rId1"/>
  <rowBreaks count="2" manualBreakCount="2">
    <brk id="25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167"/>
  <sheetViews>
    <sheetView zoomScalePageLayoutView="0" workbookViewId="0" topLeftCell="A1">
      <selection activeCell="Q23" sqref="Q23"/>
    </sheetView>
  </sheetViews>
  <sheetFormatPr defaultColWidth="11.421875" defaultRowHeight="15"/>
  <cols>
    <col min="1" max="1" width="1.7109375" style="1" customWidth="1"/>
    <col min="2" max="2" width="5.7109375" style="1" customWidth="1"/>
    <col min="3" max="3" width="31.8515625" style="1" customWidth="1"/>
    <col min="4" max="8" width="12.7109375" style="1" customWidth="1"/>
    <col min="9" max="9" width="2.7109375" style="1" customWidth="1"/>
    <col min="10" max="10" width="1.7109375" style="1" customWidth="1"/>
    <col min="11" max="11" width="32.7109375" style="1" customWidth="1"/>
    <col min="12" max="12" width="15.7109375" style="46" customWidth="1"/>
    <col min="13" max="14" width="15.7109375" style="1" customWidth="1"/>
    <col min="15" max="15" width="1.7109375" style="1" customWidth="1"/>
    <col min="16" max="16" width="15.7109375" style="1" customWidth="1"/>
    <col min="17" max="17" width="20.7109375" style="1" customWidth="1"/>
    <col min="18" max="18" width="15.7109375" style="1" customWidth="1"/>
    <col min="19" max="19" width="2.7109375" style="1" customWidth="1"/>
    <col min="20" max="20" width="40.7109375" style="1" customWidth="1"/>
    <col min="21" max="21" width="11.7109375" style="1" customWidth="1"/>
    <col min="22" max="22" width="2.7109375" style="1" customWidth="1"/>
    <col min="23" max="23" width="11.421875" style="1" customWidth="1"/>
    <col min="24" max="24" width="11.421875" style="83" customWidth="1"/>
    <col min="25" max="49" width="11.421875" style="1" customWidth="1"/>
    <col min="50" max="16384" width="11.421875" style="1" customWidth="1"/>
  </cols>
  <sheetData>
    <row r="1" spans="3:19" ht="19.5" customHeight="1" thickBot="1">
      <c r="C1" s="7"/>
      <c r="D1" s="7"/>
      <c r="E1" s="7"/>
      <c r="F1" s="7"/>
      <c r="G1" s="7"/>
      <c r="H1" s="7"/>
      <c r="I1" s="7"/>
      <c r="J1" s="24"/>
      <c r="K1" s="24"/>
      <c r="L1" s="111"/>
      <c r="M1" s="111"/>
      <c r="N1" s="111"/>
      <c r="S1" s="53"/>
    </row>
    <row r="2" spans="2:22" ht="15" customHeight="1">
      <c r="B2" s="8"/>
      <c r="C2" s="17"/>
      <c r="D2" s="17"/>
      <c r="E2" s="17"/>
      <c r="F2" s="17"/>
      <c r="G2" s="17"/>
      <c r="H2" s="17"/>
      <c r="I2" s="18"/>
      <c r="J2" s="48"/>
      <c r="K2" s="215"/>
      <c r="L2" s="215" t="s">
        <v>49</v>
      </c>
      <c r="M2" s="215" t="s">
        <v>44</v>
      </c>
      <c r="N2" s="215" t="s">
        <v>50</v>
      </c>
      <c r="P2" s="216" t="s">
        <v>13</v>
      </c>
      <c r="S2" s="8"/>
      <c r="T2" s="17"/>
      <c r="U2" s="52"/>
      <c r="V2" s="21"/>
    </row>
    <row r="3" spans="2:22" ht="15" customHeight="1">
      <c r="B3" s="202" t="s">
        <v>4</v>
      </c>
      <c r="C3" s="203"/>
      <c r="D3" s="203"/>
      <c r="E3" s="203"/>
      <c r="F3" s="203"/>
      <c r="G3" s="203"/>
      <c r="H3" s="203"/>
      <c r="I3" s="204"/>
      <c r="J3" s="48"/>
      <c r="K3" s="215"/>
      <c r="L3" s="215"/>
      <c r="M3" s="215"/>
      <c r="N3" s="215"/>
      <c r="P3" s="217"/>
      <c r="S3" s="113"/>
      <c r="T3" s="164" t="s">
        <v>5</v>
      </c>
      <c r="U3" s="114"/>
      <c r="V3" s="165"/>
    </row>
    <row r="4" spans="2:22" ht="15" customHeight="1">
      <c r="B4" s="11"/>
      <c r="C4" s="7"/>
      <c r="D4" s="205" t="s">
        <v>0</v>
      </c>
      <c r="E4" s="205" t="s">
        <v>17</v>
      </c>
      <c r="F4" s="205" t="s">
        <v>9</v>
      </c>
      <c r="G4" s="205" t="s">
        <v>10</v>
      </c>
      <c r="H4" s="205" t="s">
        <v>16</v>
      </c>
      <c r="I4" s="12"/>
      <c r="J4" s="24"/>
      <c r="L4" s="1"/>
      <c r="S4" s="11"/>
      <c r="T4" s="7"/>
      <c r="U4" s="19"/>
      <c r="V4" s="23"/>
    </row>
    <row r="5" spans="2:22" ht="15" customHeight="1">
      <c r="B5" s="11"/>
      <c r="C5" s="7"/>
      <c r="D5" s="205"/>
      <c r="E5" s="205"/>
      <c r="F5" s="205"/>
      <c r="G5" s="205"/>
      <c r="H5" s="205"/>
      <c r="I5" s="40"/>
      <c r="J5" s="28"/>
      <c r="L5" s="1"/>
      <c r="S5" s="11"/>
      <c r="T5" s="7" t="s">
        <v>52</v>
      </c>
      <c r="U5" s="166">
        <v>0.0175</v>
      </c>
      <c r="V5" s="23"/>
    </row>
    <row r="6" spans="2:22" ht="15" customHeight="1">
      <c r="B6" s="11"/>
      <c r="C6" s="7"/>
      <c r="D6" s="7"/>
      <c r="E6" s="7"/>
      <c r="F6" s="7"/>
      <c r="G6" s="7"/>
      <c r="H6" s="34"/>
      <c r="I6" s="41"/>
      <c r="J6" s="28"/>
      <c r="L6" s="1"/>
      <c r="S6" s="11"/>
      <c r="T6" s="7" t="s">
        <v>2</v>
      </c>
      <c r="U6" s="166">
        <v>0.00736</v>
      </c>
      <c r="V6" s="23"/>
    </row>
    <row r="7" spans="2:22" ht="15" customHeight="1">
      <c r="B7" s="11">
        <v>1</v>
      </c>
      <c r="C7" s="7" t="s">
        <v>48</v>
      </c>
      <c r="D7" s="27">
        <v>1400</v>
      </c>
      <c r="E7" s="27"/>
      <c r="F7" s="27">
        <v>50</v>
      </c>
      <c r="G7" s="27">
        <v>14</v>
      </c>
      <c r="H7" s="49">
        <v>35</v>
      </c>
      <c r="I7" s="42"/>
      <c r="J7" s="28"/>
      <c r="K7" s="30" t="str">
        <f>C7</f>
        <v>Conseiller en emploi</v>
      </c>
      <c r="L7" s="31">
        <v>35</v>
      </c>
      <c r="M7" s="31"/>
      <c r="N7" s="31"/>
      <c r="P7" s="50">
        <f>H7</f>
        <v>35</v>
      </c>
      <c r="Q7" s="51">
        <f>P7-SUM(L7:N7)</f>
        <v>0</v>
      </c>
      <c r="S7" s="11"/>
      <c r="T7" s="7" t="s">
        <v>78</v>
      </c>
      <c r="U7" s="166">
        <v>0.017</v>
      </c>
      <c r="V7" s="23"/>
    </row>
    <row r="8" spans="2:22" ht="15" customHeight="1">
      <c r="B8" s="11"/>
      <c r="C8" s="7"/>
      <c r="D8" s="19"/>
      <c r="E8" s="19"/>
      <c r="F8" s="19"/>
      <c r="G8" s="19"/>
      <c r="H8" s="35"/>
      <c r="I8" s="42"/>
      <c r="J8" s="28"/>
      <c r="L8" s="1"/>
      <c r="S8" s="11"/>
      <c r="T8" s="7" t="s">
        <v>73</v>
      </c>
      <c r="U8" s="166">
        <v>0.0115</v>
      </c>
      <c r="V8" s="23"/>
    </row>
    <row r="9" spans="2:22" ht="15" customHeight="1">
      <c r="B9" s="11">
        <v>2</v>
      </c>
      <c r="C9" s="7" t="s">
        <v>48</v>
      </c>
      <c r="D9" s="27">
        <v>1450</v>
      </c>
      <c r="E9" s="27"/>
      <c r="F9" s="27">
        <v>45</v>
      </c>
      <c r="G9" s="27">
        <v>14.5</v>
      </c>
      <c r="H9" s="49">
        <v>35</v>
      </c>
      <c r="I9" s="42"/>
      <c r="J9" s="24"/>
      <c r="K9" s="30" t="str">
        <f>C9</f>
        <v>Conseiller en emploi</v>
      </c>
      <c r="L9" s="31">
        <v>0</v>
      </c>
      <c r="M9" s="31">
        <v>35</v>
      </c>
      <c r="N9" s="31">
        <v>0</v>
      </c>
      <c r="P9" s="50">
        <f>H9</f>
        <v>35</v>
      </c>
      <c r="Q9" s="51">
        <f>P9-SUM(L9:N9)</f>
        <v>0</v>
      </c>
      <c r="S9" s="11"/>
      <c r="T9" s="7" t="s">
        <v>74</v>
      </c>
      <c r="U9" s="166">
        <v>0.0555</v>
      </c>
      <c r="V9" s="23"/>
    </row>
    <row r="10" spans="2:22" ht="15" customHeight="1" thickBot="1">
      <c r="B10" s="11"/>
      <c r="C10" s="7"/>
      <c r="D10" s="19"/>
      <c r="E10" s="19"/>
      <c r="F10" s="19"/>
      <c r="G10" s="19"/>
      <c r="H10" s="35"/>
      <c r="I10" s="42"/>
      <c r="J10" s="19"/>
      <c r="L10" s="1"/>
      <c r="S10" s="13"/>
      <c r="T10" s="14"/>
      <c r="U10" s="172"/>
      <c r="V10" s="25"/>
    </row>
    <row r="11" spans="2:22" ht="15" customHeight="1">
      <c r="B11" s="11">
        <v>3</v>
      </c>
      <c r="C11" s="7" t="s">
        <v>48</v>
      </c>
      <c r="D11" s="27">
        <v>1500</v>
      </c>
      <c r="E11" s="27"/>
      <c r="F11" s="27">
        <v>40</v>
      </c>
      <c r="G11" s="27">
        <v>15</v>
      </c>
      <c r="H11" s="49">
        <v>35</v>
      </c>
      <c r="I11" s="42"/>
      <c r="J11" s="24"/>
      <c r="K11" s="30" t="str">
        <f>C11</f>
        <v>Conseiller en emploi</v>
      </c>
      <c r="L11" s="31">
        <v>0</v>
      </c>
      <c r="M11" s="31">
        <v>35</v>
      </c>
      <c r="N11" s="31">
        <v>0</v>
      </c>
      <c r="P11" s="50">
        <f>H11</f>
        <v>35</v>
      </c>
      <c r="Q11" s="51">
        <f>P11-SUM(L11:N11)</f>
        <v>0</v>
      </c>
      <c r="S11" s="7"/>
      <c r="T11" s="7"/>
      <c r="U11" s="22"/>
      <c r="V11" s="19"/>
    </row>
    <row r="12" spans="2:22" s="24" customFormat="1" ht="15" customHeight="1">
      <c r="B12" s="26"/>
      <c r="D12" s="19"/>
      <c r="E12" s="19"/>
      <c r="F12" s="19"/>
      <c r="G12" s="19"/>
      <c r="H12" s="33"/>
      <c r="I12" s="43"/>
      <c r="J12" s="19"/>
      <c r="S12" s="7"/>
      <c r="V12" s="19"/>
    </row>
    <row r="13" spans="2:22" ht="15" customHeight="1">
      <c r="B13" s="11">
        <v>4</v>
      </c>
      <c r="C13" s="7" t="s">
        <v>48</v>
      </c>
      <c r="D13" s="27">
        <v>1550</v>
      </c>
      <c r="E13" s="27"/>
      <c r="F13" s="27">
        <v>35</v>
      </c>
      <c r="G13" s="27">
        <v>15.5</v>
      </c>
      <c r="H13" s="49">
        <v>35</v>
      </c>
      <c r="I13" s="42"/>
      <c r="J13" s="19"/>
      <c r="K13" s="30" t="str">
        <f>C13</f>
        <v>Conseiller en emploi</v>
      </c>
      <c r="L13" s="31">
        <v>0</v>
      </c>
      <c r="M13" s="31">
        <v>0</v>
      </c>
      <c r="N13" s="31">
        <v>35</v>
      </c>
      <c r="P13" s="50">
        <f>H13</f>
        <v>35</v>
      </c>
      <c r="Q13" s="51">
        <f>P13-SUM(L13:N13)</f>
        <v>0</v>
      </c>
      <c r="S13" s="7"/>
      <c r="T13" s="7"/>
      <c r="U13" s="7"/>
      <c r="V13" s="19"/>
    </row>
    <row r="14" spans="2:22" ht="15" customHeight="1">
      <c r="B14" s="11"/>
      <c r="C14" s="7"/>
      <c r="D14" s="19"/>
      <c r="E14" s="19"/>
      <c r="F14" s="19"/>
      <c r="G14" s="19"/>
      <c r="H14" s="35"/>
      <c r="I14" s="42"/>
      <c r="J14" s="24"/>
      <c r="L14" s="1"/>
      <c r="S14" s="7"/>
      <c r="T14" s="7"/>
      <c r="U14" s="19"/>
      <c r="V14" s="19"/>
    </row>
    <row r="15" spans="2:22" ht="15" customHeight="1">
      <c r="B15" s="26">
        <v>5</v>
      </c>
      <c r="C15" s="7" t="s">
        <v>48</v>
      </c>
      <c r="D15" s="27">
        <v>1600</v>
      </c>
      <c r="E15" s="27"/>
      <c r="F15" s="27">
        <v>30</v>
      </c>
      <c r="G15" s="27">
        <v>16</v>
      </c>
      <c r="H15" s="49">
        <v>35</v>
      </c>
      <c r="I15" s="42"/>
      <c r="J15" s="48"/>
      <c r="K15" s="32" t="str">
        <f>C15</f>
        <v>Conseiller en emploi</v>
      </c>
      <c r="L15" s="39">
        <v>0</v>
      </c>
      <c r="M15" s="39">
        <v>0</v>
      </c>
      <c r="N15" s="39">
        <v>35</v>
      </c>
      <c r="P15" s="50">
        <f>H15</f>
        <v>35</v>
      </c>
      <c r="Q15" s="51">
        <f>P15-SUM(L15:N15)</f>
        <v>0</v>
      </c>
      <c r="S15" s="7"/>
      <c r="T15" s="7"/>
      <c r="U15" s="19"/>
      <c r="V15" s="19"/>
    </row>
    <row r="16" spans="2:22" ht="15" customHeight="1">
      <c r="B16" s="11"/>
      <c r="C16" s="7"/>
      <c r="D16" s="19"/>
      <c r="E16" s="19"/>
      <c r="F16" s="19"/>
      <c r="G16" s="19"/>
      <c r="H16" s="35"/>
      <c r="I16" s="42"/>
      <c r="J16" s="48"/>
      <c r="L16" s="1"/>
      <c r="S16" s="7"/>
      <c r="T16" s="7"/>
      <c r="U16" s="19"/>
      <c r="V16" s="19"/>
    </row>
    <row r="17" spans="2:19" ht="15" customHeight="1">
      <c r="B17" s="26">
        <v>6</v>
      </c>
      <c r="C17" s="7" t="s">
        <v>48</v>
      </c>
      <c r="D17" s="27">
        <v>1650</v>
      </c>
      <c r="E17" s="27"/>
      <c r="F17" s="27">
        <v>25</v>
      </c>
      <c r="G17" s="27">
        <v>16.5</v>
      </c>
      <c r="H17" s="49">
        <v>35</v>
      </c>
      <c r="I17" s="42"/>
      <c r="J17" s="24"/>
      <c r="K17" s="30" t="str">
        <f>C17</f>
        <v>Conseiller en emploi</v>
      </c>
      <c r="L17" s="31">
        <v>0</v>
      </c>
      <c r="M17" s="31">
        <v>0</v>
      </c>
      <c r="N17" s="31">
        <v>35</v>
      </c>
      <c r="P17" s="50">
        <f>H17</f>
        <v>35</v>
      </c>
      <c r="Q17" s="51">
        <f>P17-SUM(L17:N17)</f>
        <v>0</v>
      </c>
      <c r="S17" s="53"/>
    </row>
    <row r="18" spans="2:19" s="24" customFormat="1" ht="15" customHeight="1">
      <c r="B18" s="26"/>
      <c r="D18" s="19"/>
      <c r="E18" s="19"/>
      <c r="F18" s="19"/>
      <c r="G18" s="19"/>
      <c r="H18" s="19"/>
      <c r="I18" s="43"/>
      <c r="J18" s="28"/>
      <c r="S18" s="53"/>
    </row>
    <row r="19" spans="2:19" ht="15" customHeight="1">
      <c r="B19" s="26">
        <v>7</v>
      </c>
      <c r="C19" s="7" t="s">
        <v>47</v>
      </c>
      <c r="D19" s="27">
        <v>1700</v>
      </c>
      <c r="E19" s="27"/>
      <c r="F19" s="27">
        <v>20</v>
      </c>
      <c r="G19" s="27">
        <v>17</v>
      </c>
      <c r="H19" s="49">
        <v>30</v>
      </c>
      <c r="I19" s="42"/>
      <c r="J19" s="28"/>
      <c r="K19" s="30" t="str">
        <f>C19</f>
        <v>Administration</v>
      </c>
      <c r="L19" s="31">
        <v>5</v>
      </c>
      <c r="M19" s="31">
        <v>10</v>
      </c>
      <c r="N19" s="31">
        <v>15</v>
      </c>
      <c r="P19" s="50">
        <f>H19</f>
        <v>30</v>
      </c>
      <c r="Q19" s="51">
        <f>P19-SUM(L19:N19)</f>
        <v>0</v>
      </c>
      <c r="S19" s="53"/>
    </row>
    <row r="20" spans="2:19" ht="15" customHeight="1">
      <c r="B20" s="11"/>
      <c r="C20" s="7"/>
      <c r="D20" s="19"/>
      <c r="E20" s="19"/>
      <c r="F20" s="19"/>
      <c r="G20" s="19"/>
      <c r="H20" s="19"/>
      <c r="I20" s="42"/>
      <c r="J20" s="28"/>
      <c r="L20" s="1"/>
      <c r="S20" s="53"/>
    </row>
    <row r="21" spans="2:15" ht="15" customHeight="1" thickBot="1">
      <c r="B21" s="13"/>
      <c r="C21" s="14"/>
      <c r="D21" s="20"/>
      <c r="E21" s="20"/>
      <c r="F21" s="20"/>
      <c r="G21" s="20"/>
      <c r="H21" s="20"/>
      <c r="I21" s="15"/>
      <c r="K21" s="7"/>
      <c r="L21" s="85"/>
      <c r="M21" s="85"/>
      <c r="N21" s="85"/>
      <c r="O21" s="86"/>
    </row>
    <row r="22" spans="2:15" ht="15" customHeight="1">
      <c r="B22" s="7"/>
      <c r="C22" s="7"/>
      <c r="D22" s="19"/>
      <c r="E22" s="19"/>
      <c r="F22" s="19"/>
      <c r="G22" s="19"/>
      <c r="H22" s="19"/>
      <c r="I22" s="7"/>
      <c r="K22" s="7"/>
      <c r="L22" s="111"/>
      <c r="M22" s="111"/>
      <c r="N22" s="111"/>
      <c r="O22" s="86"/>
    </row>
    <row r="23" spans="2:15" ht="15" customHeight="1">
      <c r="B23" s="7"/>
      <c r="C23" s="7"/>
      <c r="D23" s="19">
        <f>SUM(D7:D22)</f>
        <v>10850</v>
      </c>
      <c r="E23" s="19">
        <f>SUM(E7:E22)</f>
        <v>0</v>
      </c>
      <c r="F23" s="19">
        <f>SUM(F7:F22)</f>
        <v>245</v>
      </c>
      <c r="G23" s="19">
        <f>SUM(G7:G22)</f>
        <v>108.5</v>
      </c>
      <c r="H23" s="99">
        <f>SUM(H7:H22)</f>
        <v>240</v>
      </c>
      <c r="I23" s="7"/>
      <c r="K23" s="7"/>
      <c r="L23" s="109"/>
      <c r="M23" s="109"/>
      <c r="N23" s="109"/>
      <c r="O23" s="86"/>
    </row>
    <row r="24" spans="2:15" ht="15" customHeight="1">
      <c r="B24" s="7"/>
      <c r="C24" s="7"/>
      <c r="D24" s="201">
        <f>D23+E23</f>
        <v>10850</v>
      </c>
      <c r="E24" s="201"/>
      <c r="F24" s="19"/>
      <c r="G24" s="19"/>
      <c r="H24" s="19"/>
      <c r="I24" s="7"/>
      <c r="K24" s="7"/>
      <c r="L24" s="115"/>
      <c r="M24" s="115"/>
      <c r="N24" s="115"/>
      <c r="O24" s="86"/>
    </row>
    <row r="25" spans="2:15" ht="15" customHeight="1" thickBot="1">
      <c r="B25" s="7"/>
      <c r="C25" s="7"/>
      <c r="D25" s="138"/>
      <c r="E25" s="138"/>
      <c r="F25" s="19"/>
      <c r="G25" s="19"/>
      <c r="H25" s="19"/>
      <c r="I25" s="7"/>
      <c r="K25" s="7"/>
      <c r="L25" s="115"/>
      <c r="M25" s="115"/>
      <c r="N25" s="115"/>
      <c r="O25" s="140"/>
    </row>
    <row r="26" spans="2:13" ht="15" customHeight="1">
      <c r="B26" s="8"/>
      <c r="C26" s="2"/>
      <c r="D26" s="9"/>
      <c r="E26" s="9"/>
      <c r="F26" s="9"/>
      <c r="G26" s="10"/>
      <c r="H26" s="24"/>
      <c r="I26" s="24"/>
      <c r="M26" s="36"/>
    </row>
    <row r="27" spans="2:14" ht="19.5" customHeight="1">
      <c r="B27" s="11">
        <f>B7</f>
        <v>1</v>
      </c>
      <c r="C27" s="3" t="str">
        <f>C7</f>
        <v>Conseiller en emploi</v>
      </c>
      <c r="D27" s="199"/>
      <c r="E27" s="199"/>
      <c r="F27" s="199"/>
      <c r="G27" s="12"/>
      <c r="H27" s="7"/>
      <c r="I27" s="7"/>
      <c r="K27" s="3" t="str">
        <f>C27</f>
        <v>Conseiller en emploi</v>
      </c>
      <c r="L27" s="110" t="s">
        <v>49</v>
      </c>
      <c r="M27" s="110" t="s">
        <v>44</v>
      </c>
      <c r="N27" s="110" t="s">
        <v>50</v>
      </c>
    </row>
    <row r="28" spans="2:17" ht="15" customHeight="1">
      <c r="B28" s="11"/>
      <c r="C28" s="29" t="s">
        <v>1</v>
      </c>
      <c r="D28" s="200">
        <f>D7</f>
        <v>1400</v>
      </c>
      <c r="E28" s="200"/>
      <c r="F28" s="200"/>
      <c r="G28" s="44"/>
      <c r="H28" s="86"/>
      <c r="I28" s="7"/>
      <c r="K28" s="29" t="s">
        <v>1</v>
      </c>
      <c r="L28" s="84">
        <f aca="true" t="shared" si="0" ref="L28:L36">ROUND(D28*L$7/P$7,2)</f>
        <v>1400</v>
      </c>
      <c r="M28" s="38">
        <f aca="true" t="shared" si="1" ref="M28:M36">ROUND(D28*M$7/P$7,2)</f>
        <v>0</v>
      </c>
      <c r="N28" s="5">
        <f aca="true" t="shared" si="2" ref="N28:N36">ROUND(D28*N$7/P$7,2)</f>
        <v>0</v>
      </c>
      <c r="P28" s="5">
        <f aca="true" t="shared" si="3" ref="P28:P36">SUM(L28:O28)</f>
        <v>1400</v>
      </c>
      <c r="Q28" s="5">
        <f aca="true" t="shared" si="4" ref="Q28:Q36">D28-P28</f>
        <v>0</v>
      </c>
    </row>
    <row r="29" spans="2:17" ht="15" customHeight="1">
      <c r="B29" s="11"/>
      <c r="C29" s="7" t="s">
        <v>17</v>
      </c>
      <c r="D29" s="196">
        <f>E7</f>
        <v>0</v>
      </c>
      <c r="E29" s="196"/>
      <c r="F29" s="196"/>
      <c r="G29" s="12"/>
      <c r="H29" s="7"/>
      <c r="I29" s="7"/>
      <c r="K29" s="7" t="s">
        <v>17</v>
      </c>
      <c r="L29" s="84">
        <f t="shared" si="0"/>
        <v>0</v>
      </c>
      <c r="M29" s="38">
        <f t="shared" si="1"/>
        <v>0</v>
      </c>
      <c r="N29" s="5">
        <f t="shared" si="2"/>
        <v>0</v>
      </c>
      <c r="P29" s="5">
        <f t="shared" si="3"/>
        <v>0</v>
      </c>
      <c r="Q29" s="5">
        <f t="shared" si="4"/>
        <v>0</v>
      </c>
    </row>
    <row r="30" spans="2:17" ht="15" customHeight="1">
      <c r="B30" s="11"/>
      <c r="C30" s="7" t="str">
        <f>$T$5</f>
        <v>Assurance-emploi x 1,25 % x 1,4</v>
      </c>
      <c r="D30" s="196">
        <f>ROUND((D28+D29)*$U$5,2)</f>
        <v>24.5</v>
      </c>
      <c r="E30" s="196"/>
      <c r="F30" s="196"/>
      <c r="G30" s="12"/>
      <c r="H30" s="7"/>
      <c r="I30" s="7"/>
      <c r="K30" s="7" t="str">
        <f>$C$30</f>
        <v>Assurance-emploi x 1,25 % x 1,4</v>
      </c>
      <c r="L30" s="84">
        <f t="shared" si="0"/>
        <v>24.5</v>
      </c>
      <c r="M30" s="38">
        <f t="shared" si="1"/>
        <v>0</v>
      </c>
      <c r="N30" s="5">
        <f t="shared" si="2"/>
        <v>0</v>
      </c>
      <c r="P30" s="5">
        <f t="shared" si="3"/>
        <v>24.5</v>
      </c>
      <c r="Q30" s="5">
        <f t="shared" si="4"/>
        <v>0</v>
      </c>
    </row>
    <row r="31" spans="2:17" ht="15" customHeight="1">
      <c r="B31" s="11"/>
      <c r="C31" s="7" t="str">
        <f>$T$6</f>
        <v>RQAP x 0,767 %</v>
      </c>
      <c r="D31" s="196">
        <f>ROUND((D28+D29)*$U$6,2)</f>
        <v>10.3</v>
      </c>
      <c r="E31" s="196"/>
      <c r="F31" s="196"/>
      <c r="G31" s="12"/>
      <c r="H31" s="7"/>
      <c r="I31" s="7"/>
      <c r="K31" s="7" t="str">
        <f>$T$6</f>
        <v>RQAP x 0,767 %</v>
      </c>
      <c r="L31" s="84">
        <f t="shared" si="0"/>
        <v>10.3</v>
      </c>
      <c r="M31" s="38">
        <f t="shared" si="1"/>
        <v>0</v>
      </c>
      <c r="N31" s="5">
        <f t="shared" si="2"/>
        <v>0</v>
      </c>
      <c r="P31" s="5">
        <f t="shared" si="3"/>
        <v>10.3</v>
      </c>
      <c r="Q31" s="5">
        <f t="shared" si="4"/>
        <v>0</v>
      </c>
    </row>
    <row r="32" spans="2:17" ht="15" customHeight="1">
      <c r="B32" s="11"/>
      <c r="C32" s="7" t="str">
        <f>$T$9</f>
        <v>RRQ x 5.55 %</v>
      </c>
      <c r="D32" s="201">
        <f>IF((D28+D29-67.3+D35)*$U$9&gt;0,ROUND(((D28+D29-67.3+D35)*$U$9),2),0)</f>
        <v>76.74</v>
      </c>
      <c r="E32" s="201"/>
      <c r="F32" s="201"/>
      <c r="G32" s="12"/>
      <c r="H32" s="7"/>
      <c r="I32" s="7"/>
      <c r="K32" s="7" t="str">
        <f>$T$9</f>
        <v>RRQ x 5.55 %</v>
      </c>
      <c r="L32" s="84">
        <f t="shared" si="0"/>
        <v>76.74</v>
      </c>
      <c r="M32" s="38">
        <f t="shared" si="1"/>
        <v>0</v>
      </c>
      <c r="N32" s="5">
        <f t="shared" si="2"/>
        <v>0</v>
      </c>
      <c r="P32" s="5">
        <f t="shared" si="3"/>
        <v>76.74</v>
      </c>
      <c r="Q32" s="5">
        <f t="shared" si="4"/>
        <v>0</v>
      </c>
    </row>
    <row r="33" spans="2:17" ht="15" customHeight="1">
      <c r="B33" s="11"/>
      <c r="C33" s="7" t="str">
        <f>$T$7</f>
        <v>FSS x 1,70 %</v>
      </c>
      <c r="D33" s="201">
        <f>ROUND((D28+D29+F7)*$U$7,2)</f>
        <v>24.65</v>
      </c>
      <c r="E33" s="201"/>
      <c r="F33" s="201"/>
      <c r="G33" s="12"/>
      <c r="H33" s="7"/>
      <c r="I33" s="7"/>
      <c r="K33" s="7" t="str">
        <f>$C$33</f>
        <v>FSS x 1,70 %</v>
      </c>
      <c r="L33" s="84">
        <f t="shared" si="0"/>
        <v>24.65</v>
      </c>
      <c r="M33" s="38">
        <f t="shared" si="1"/>
        <v>0</v>
      </c>
      <c r="N33" s="5">
        <f t="shared" si="2"/>
        <v>0</v>
      </c>
      <c r="P33" s="5">
        <f t="shared" si="3"/>
        <v>24.65</v>
      </c>
      <c r="Q33" s="5">
        <f t="shared" si="4"/>
        <v>0</v>
      </c>
    </row>
    <row r="34" spans="2:17" ht="15" customHeight="1">
      <c r="B34" s="11"/>
      <c r="C34" s="7" t="str">
        <f>$C$34</f>
        <v>CSST /100 x 1.10%</v>
      </c>
      <c r="D34" s="201">
        <f>ROUND((D28+D29+F7)*$U$8,2)</f>
        <v>16.68</v>
      </c>
      <c r="E34" s="201"/>
      <c r="F34" s="201"/>
      <c r="G34" s="12"/>
      <c r="H34" s="7"/>
      <c r="I34" s="4"/>
      <c r="K34" s="7" t="str">
        <f>$C$34</f>
        <v>CSST /100 x 1.10%</v>
      </c>
      <c r="L34" s="84">
        <f t="shared" si="0"/>
        <v>16.68</v>
      </c>
      <c r="M34" s="38">
        <f t="shared" si="1"/>
        <v>0</v>
      </c>
      <c r="N34" s="5">
        <f t="shared" si="2"/>
        <v>0</v>
      </c>
      <c r="P34" s="5">
        <f t="shared" si="3"/>
        <v>16.68</v>
      </c>
      <c r="Q34" s="5">
        <f t="shared" si="4"/>
        <v>0</v>
      </c>
    </row>
    <row r="35" spans="2:17" ht="15" customHeight="1">
      <c r="B35" s="11"/>
      <c r="C35" s="7" t="s">
        <v>11</v>
      </c>
      <c r="D35" s="196">
        <f>F7</f>
        <v>50</v>
      </c>
      <c r="E35" s="196"/>
      <c r="F35" s="196"/>
      <c r="G35" s="12"/>
      <c r="H35" s="7"/>
      <c r="I35" s="7"/>
      <c r="K35" s="1" t="str">
        <f>C35</f>
        <v>Assurances Collectives</v>
      </c>
      <c r="L35" s="84">
        <f t="shared" si="0"/>
        <v>50</v>
      </c>
      <c r="M35" s="38">
        <f t="shared" si="1"/>
        <v>0</v>
      </c>
      <c r="N35" s="5">
        <f t="shared" si="2"/>
        <v>0</v>
      </c>
      <c r="P35" s="5">
        <f t="shared" si="3"/>
        <v>50</v>
      </c>
      <c r="Q35" s="5">
        <f t="shared" si="4"/>
        <v>0</v>
      </c>
    </row>
    <row r="36" spans="2:17" ht="15" customHeight="1">
      <c r="B36" s="11"/>
      <c r="C36" s="7" t="s">
        <v>12</v>
      </c>
      <c r="D36" s="196">
        <f>G7</f>
        <v>14</v>
      </c>
      <c r="E36" s="196"/>
      <c r="F36" s="196"/>
      <c r="G36" s="12"/>
      <c r="H36" s="7"/>
      <c r="I36" s="7"/>
      <c r="K36" s="1" t="str">
        <f>C36</f>
        <v>RRS Employeur</v>
      </c>
      <c r="L36" s="84">
        <f t="shared" si="0"/>
        <v>14</v>
      </c>
      <c r="M36" s="38">
        <f t="shared" si="1"/>
        <v>0</v>
      </c>
      <c r="N36" s="5">
        <f t="shared" si="2"/>
        <v>0</v>
      </c>
      <c r="P36" s="5">
        <f t="shared" si="3"/>
        <v>14</v>
      </c>
      <c r="Q36" s="5">
        <f t="shared" si="4"/>
        <v>0</v>
      </c>
    </row>
    <row r="37" spans="2:17" ht="15" customHeight="1" thickBot="1">
      <c r="B37" s="13"/>
      <c r="C37" s="14"/>
      <c r="D37" s="45"/>
      <c r="E37" s="45"/>
      <c r="F37" s="45"/>
      <c r="G37" s="15"/>
      <c r="H37" s="7"/>
      <c r="I37" s="7"/>
      <c r="L37" s="84"/>
      <c r="M37" s="38"/>
      <c r="N37" s="5"/>
      <c r="P37" s="5"/>
      <c r="Q37" s="5"/>
    </row>
    <row r="38" spans="2:17" ht="15" customHeight="1" thickBot="1">
      <c r="B38" s="7"/>
      <c r="C38" s="7"/>
      <c r="D38" s="139"/>
      <c r="E38" s="139"/>
      <c r="F38" s="139"/>
      <c r="G38" s="7"/>
      <c r="H38" s="7"/>
      <c r="I38" s="7"/>
      <c r="L38" s="137"/>
      <c r="M38" s="38"/>
      <c r="N38" s="5"/>
      <c r="P38" s="5"/>
      <c r="Q38" s="5"/>
    </row>
    <row r="39" spans="2:42" ht="15" customHeight="1">
      <c r="B39" s="8"/>
      <c r="C39" s="16"/>
      <c r="D39" s="17"/>
      <c r="E39" s="17"/>
      <c r="F39" s="17"/>
      <c r="G39" s="18"/>
      <c r="H39" s="7"/>
      <c r="I39" s="7"/>
      <c r="M39" s="36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</row>
    <row r="40" spans="2:42" ht="19.5" customHeight="1">
      <c r="B40" s="11">
        <f>B9</f>
        <v>2</v>
      </c>
      <c r="C40" s="3" t="str">
        <f>C9</f>
        <v>Conseiller en emploi</v>
      </c>
      <c r="D40" s="199"/>
      <c r="E40" s="199"/>
      <c r="F40" s="199"/>
      <c r="G40" s="12"/>
      <c r="H40" s="7"/>
      <c r="I40" s="7"/>
      <c r="K40" s="3" t="str">
        <f>C40</f>
        <v>Conseiller en emploi</v>
      </c>
      <c r="L40" s="110" t="s">
        <v>49</v>
      </c>
      <c r="M40" s="110" t="s">
        <v>44</v>
      </c>
      <c r="N40" s="110" t="s">
        <v>50</v>
      </c>
      <c r="AF40" s="91"/>
      <c r="AG40" s="91"/>
      <c r="AH40" s="91"/>
      <c r="AI40" s="91"/>
      <c r="AJ40" s="87"/>
      <c r="AK40" s="87"/>
      <c r="AL40" s="59"/>
      <c r="AM40" s="59"/>
      <c r="AN40" s="59"/>
      <c r="AO40" s="118"/>
      <c r="AP40" s="24"/>
    </row>
    <row r="41" spans="2:42" ht="15" customHeight="1">
      <c r="B41" s="11"/>
      <c r="C41" s="29" t="s">
        <v>1</v>
      </c>
      <c r="D41" s="200">
        <f>D9</f>
        <v>1450</v>
      </c>
      <c r="E41" s="200"/>
      <c r="F41" s="200"/>
      <c r="G41" s="44"/>
      <c r="H41" s="86"/>
      <c r="I41" s="7"/>
      <c r="K41" s="29" t="s">
        <v>1</v>
      </c>
      <c r="L41" s="84">
        <f aca="true" t="shared" si="5" ref="L41:L49">ROUND(D41*L$9/P$9,2)</f>
        <v>0</v>
      </c>
      <c r="M41" s="38">
        <f aca="true" t="shared" si="6" ref="M41:M49">ROUND(D41*M$9/P$9,2)</f>
        <v>1450</v>
      </c>
      <c r="N41" s="5">
        <f aca="true" t="shared" si="7" ref="N41:N49">ROUND(D41*N$9/P$9,2)</f>
        <v>0</v>
      </c>
      <c r="P41" s="5">
        <f aca="true" t="shared" si="8" ref="P41:P49">SUM(L41:O41)</f>
        <v>1450</v>
      </c>
      <c r="Q41" s="5">
        <f aca="true" t="shared" si="9" ref="Q41:Q49">D41-P41</f>
        <v>0</v>
      </c>
      <c r="AF41" s="91"/>
      <c r="AG41" s="91"/>
      <c r="AH41" s="91"/>
      <c r="AI41" s="91"/>
      <c r="AJ41" s="87"/>
      <c r="AK41" s="87"/>
      <c r="AL41" s="59"/>
      <c r="AM41" s="59"/>
      <c r="AN41" s="59"/>
      <c r="AO41" s="118"/>
      <c r="AP41" s="24"/>
    </row>
    <row r="42" spans="2:42" ht="15" customHeight="1">
      <c r="B42" s="11"/>
      <c r="C42" s="7" t="s">
        <v>17</v>
      </c>
      <c r="D42" s="196">
        <f>E9</f>
        <v>0</v>
      </c>
      <c r="E42" s="196"/>
      <c r="F42" s="196"/>
      <c r="G42" s="12"/>
      <c r="H42" s="7"/>
      <c r="I42" s="7"/>
      <c r="K42" s="7" t="s">
        <v>17</v>
      </c>
      <c r="L42" s="84">
        <f t="shared" si="5"/>
        <v>0</v>
      </c>
      <c r="M42" s="38">
        <f t="shared" si="6"/>
        <v>0</v>
      </c>
      <c r="N42" s="5">
        <f t="shared" si="7"/>
        <v>0</v>
      </c>
      <c r="P42" s="5">
        <f t="shared" si="8"/>
        <v>0</v>
      </c>
      <c r="Q42" s="5">
        <f t="shared" si="9"/>
        <v>0</v>
      </c>
      <c r="AF42" s="98"/>
      <c r="AG42" s="98"/>
      <c r="AH42" s="98"/>
      <c r="AI42" s="98"/>
      <c r="AJ42" s="90"/>
      <c r="AK42" s="87"/>
      <c r="AL42" s="59"/>
      <c r="AM42" s="59"/>
      <c r="AN42" s="102"/>
      <c r="AO42" s="118"/>
      <c r="AP42" s="24"/>
    </row>
    <row r="43" spans="2:42" ht="15" customHeight="1">
      <c r="B43" s="11"/>
      <c r="C43" s="7" t="str">
        <f>$T$5</f>
        <v>Assurance-emploi x 1,25 % x 1,4</v>
      </c>
      <c r="D43" s="196">
        <f>ROUND((D41+D42)*$U$5,2)</f>
        <v>25.38</v>
      </c>
      <c r="E43" s="196"/>
      <c r="F43" s="196"/>
      <c r="G43" s="12"/>
      <c r="H43" s="7"/>
      <c r="I43" s="7"/>
      <c r="K43" s="7" t="str">
        <f>$C$30</f>
        <v>Assurance-emploi x 1,25 % x 1,4</v>
      </c>
      <c r="L43" s="84">
        <f t="shared" si="5"/>
        <v>0</v>
      </c>
      <c r="M43" s="38">
        <f t="shared" si="6"/>
        <v>25.38</v>
      </c>
      <c r="N43" s="5">
        <f t="shared" si="7"/>
        <v>0</v>
      </c>
      <c r="P43" s="5">
        <f t="shared" si="8"/>
        <v>25.38</v>
      </c>
      <c r="Q43" s="5">
        <f t="shared" si="9"/>
        <v>0</v>
      </c>
      <c r="AF43" s="98"/>
      <c r="AG43" s="98"/>
      <c r="AH43" s="98"/>
      <c r="AI43" s="98"/>
      <c r="AJ43" s="90"/>
      <c r="AK43" s="87"/>
      <c r="AL43" s="59"/>
      <c r="AM43" s="59"/>
      <c r="AN43" s="102"/>
      <c r="AO43" s="118"/>
      <c r="AP43" s="24"/>
    </row>
    <row r="44" spans="2:42" ht="15" customHeight="1">
      <c r="B44" s="11"/>
      <c r="C44" s="7" t="str">
        <f>$T$6</f>
        <v>RQAP x 0,767 %</v>
      </c>
      <c r="D44" s="196">
        <f>ROUND((D41+D42)*$U$6,2)</f>
        <v>10.67</v>
      </c>
      <c r="E44" s="196"/>
      <c r="F44" s="196"/>
      <c r="G44" s="12"/>
      <c r="H44" s="7"/>
      <c r="I44" s="7"/>
      <c r="K44" s="7" t="str">
        <f>$T$6</f>
        <v>RQAP x 0,767 %</v>
      </c>
      <c r="L44" s="84">
        <f t="shared" si="5"/>
        <v>0</v>
      </c>
      <c r="M44" s="38">
        <f t="shared" si="6"/>
        <v>10.67</v>
      </c>
      <c r="N44" s="5">
        <f t="shared" si="7"/>
        <v>0</v>
      </c>
      <c r="P44" s="5">
        <f t="shared" si="8"/>
        <v>10.67</v>
      </c>
      <c r="Q44" s="5">
        <f t="shared" si="9"/>
        <v>0</v>
      </c>
      <c r="AF44" s="98"/>
      <c r="AG44" s="98"/>
      <c r="AH44" s="98"/>
      <c r="AI44" s="98"/>
      <c r="AJ44" s="90"/>
      <c r="AK44" s="24"/>
      <c r="AL44" s="24"/>
      <c r="AM44" s="59"/>
      <c r="AN44" s="102"/>
      <c r="AO44" s="118"/>
      <c r="AP44" s="24"/>
    </row>
    <row r="45" spans="2:42" ht="15" customHeight="1">
      <c r="B45" s="11"/>
      <c r="C45" s="7" t="str">
        <f>$T$9</f>
        <v>RRQ x 5.55 %</v>
      </c>
      <c r="D45" s="201">
        <f>IF((D41+D42-67.3+D48)*$U$9&gt;0,ROUND(((D41+D42-67.3+D48)*$U$9),2),0)</f>
        <v>79.24</v>
      </c>
      <c r="E45" s="201"/>
      <c r="F45" s="201"/>
      <c r="G45" s="12"/>
      <c r="H45" s="7"/>
      <c r="I45" s="7"/>
      <c r="K45" s="7" t="str">
        <f>$T$9</f>
        <v>RRQ x 5.55 %</v>
      </c>
      <c r="L45" s="84">
        <f t="shared" si="5"/>
        <v>0</v>
      </c>
      <c r="M45" s="38">
        <f t="shared" si="6"/>
        <v>79.24</v>
      </c>
      <c r="N45" s="5">
        <f t="shared" si="7"/>
        <v>0</v>
      </c>
      <c r="P45" s="5">
        <f t="shared" si="8"/>
        <v>79.24</v>
      </c>
      <c r="Q45" s="5">
        <f t="shared" si="9"/>
        <v>0</v>
      </c>
      <c r="AF45" s="98"/>
      <c r="AG45" s="98"/>
      <c r="AH45" s="98"/>
      <c r="AI45" s="98"/>
      <c r="AJ45" s="90"/>
      <c r="AK45" s="24"/>
      <c r="AL45" s="59"/>
      <c r="AM45" s="24"/>
      <c r="AN45" s="102"/>
      <c r="AO45" s="118"/>
      <c r="AP45" s="24"/>
    </row>
    <row r="46" spans="2:42" ht="15" customHeight="1">
      <c r="B46" s="11"/>
      <c r="C46" s="7" t="str">
        <f>$T$7</f>
        <v>FSS x 1,70 %</v>
      </c>
      <c r="D46" s="201">
        <f>ROUND((D41+D42+F9)*$U$7,2)</f>
        <v>25.42</v>
      </c>
      <c r="E46" s="201"/>
      <c r="F46" s="201"/>
      <c r="G46" s="12"/>
      <c r="H46" s="7"/>
      <c r="I46" s="7"/>
      <c r="K46" s="7" t="str">
        <f>$C$33</f>
        <v>FSS x 1,70 %</v>
      </c>
      <c r="L46" s="84">
        <f t="shared" si="5"/>
        <v>0</v>
      </c>
      <c r="M46" s="38">
        <f t="shared" si="6"/>
        <v>25.42</v>
      </c>
      <c r="N46" s="5">
        <f t="shared" si="7"/>
        <v>0</v>
      </c>
      <c r="P46" s="5">
        <f t="shared" si="8"/>
        <v>25.42</v>
      </c>
      <c r="Q46" s="5">
        <f t="shared" si="9"/>
        <v>0</v>
      </c>
      <c r="AF46" s="98"/>
      <c r="AG46" s="98"/>
      <c r="AH46" s="98"/>
      <c r="AI46" s="98"/>
      <c r="AJ46" s="90"/>
      <c r="AK46" s="24"/>
      <c r="AL46" s="59"/>
      <c r="AM46" s="24"/>
      <c r="AN46" s="102"/>
      <c r="AO46" s="118"/>
      <c r="AP46" s="97"/>
    </row>
    <row r="47" spans="2:42" ht="15" customHeight="1">
      <c r="B47" s="11"/>
      <c r="C47" s="7" t="str">
        <f>$C$34</f>
        <v>CSST /100 x 1.10%</v>
      </c>
      <c r="D47" s="201">
        <f>ROUND((D41+D42+F9)*$U$8,2)</f>
        <v>17.19</v>
      </c>
      <c r="E47" s="201"/>
      <c r="F47" s="201"/>
      <c r="G47" s="12"/>
      <c r="H47" s="7"/>
      <c r="I47" s="4"/>
      <c r="K47" s="7" t="str">
        <f>$C$34</f>
        <v>CSST /100 x 1.10%</v>
      </c>
      <c r="L47" s="84">
        <f t="shared" si="5"/>
        <v>0</v>
      </c>
      <c r="M47" s="38">
        <f t="shared" si="6"/>
        <v>17.19</v>
      </c>
      <c r="N47" s="5">
        <f t="shared" si="7"/>
        <v>0</v>
      </c>
      <c r="P47" s="5">
        <f t="shared" si="8"/>
        <v>17.19</v>
      </c>
      <c r="Q47" s="5">
        <f t="shared" si="9"/>
        <v>0</v>
      </c>
      <c r="AF47" s="98"/>
      <c r="AG47" s="98"/>
      <c r="AH47" s="98"/>
      <c r="AI47" s="98"/>
      <c r="AJ47" s="90"/>
      <c r="AK47" s="87"/>
      <c r="AL47" s="59"/>
      <c r="AM47" s="59"/>
      <c r="AN47" s="102"/>
      <c r="AO47" s="118"/>
      <c r="AP47" s="24"/>
    </row>
    <row r="48" spans="2:42" ht="15" customHeight="1">
      <c r="B48" s="11"/>
      <c r="C48" s="7" t="s">
        <v>11</v>
      </c>
      <c r="D48" s="196">
        <f>F9</f>
        <v>45</v>
      </c>
      <c r="E48" s="196"/>
      <c r="F48" s="196"/>
      <c r="G48" s="12"/>
      <c r="H48" s="7"/>
      <c r="I48" s="7"/>
      <c r="K48" s="1" t="str">
        <f>C48</f>
        <v>Assurances Collectives</v>
      </c>
      <c r="L48" s="84">
        <f t="shared" si="5"/>
        <v>0</v>
      </c>
      <c r="M48" s="38">
        <f t="shared" si="6"/>
        <v>45</v>
      </c>
      <c r="N48" s="5">
        <f t="shared" si="7"/>
        <v>0</v>
      </c>
      <c r="P48" s="5">
        <f t="shared" si="8"/>
        <v>45</v>
      </c>
      <c r="Q48" s="5">
        <f t="shared" si="9"/>
        <v>0</v>
      </c>
      <c r="AF48" s="98"/>
      <c r="AG48" s="98"/>
      <c r="AH48" s="98"/>
      <c r="AI48" s="98"/>
      <c r="AJ48" s="90"/>
      <c r="AK48" s="24"/>
      <c r="AL48" s="24"/>
      <c r="AM48" s="59"/>
      <c r="AN48" s="102"/>
      <c r="AO48" s="118"/>
      <c r="AP48" s="24"/>
    </row>
    <row r="49" spans="2:42" ht="15" customHeight="1">
      <c r="B49" s="11"/>
      <c r="C49" s="7" t="s">
        <v>12</v>
      </c>
      <c r="D49" s="196">
        <f>G9</f>
        <v>14.5</v>
      </c>
      <c r="E49" s="196"/>
      <c r="F49" s="196"/>
      <c r="G49" s="12"/>
      <c r="H49" s="7"/>
      <c r="I49" s="7"/>
      <c r="K49" s="1" t="str">
        <f>C49</f>
        <v>RRS Employeur</v>
      </c>
      <c r="L49" s="84">
        <f t="shared" si="5"/>
        <v>0</v>
      </c>
      <c r="M49" s="38">
        <f t="shared" si="6"/>
        <v>14.5</v>
      </c>
      <c r="N49" s="5">
        <f t="shared" si="7"/>
        <v>0</v>
      </c>
      <c r="P49" s="5">
        <f t="shared" si="8"/>
        <v>14.5</v>
      </c>
      <c r="Q49" s="5">
        <f t="shared" si="9"/>
        <v>0</v>
      </c>
      <c r="AF49" s="98"/>
      <c r="AG49" s="98"/>
      <c r="AH49" s="98"/>
      <c r="AI49" s="98"/>
      <c r="AJ49" s="90"/>
      <c r="AK49" s="24"/>
      <c r="AL49" s="59"/>
      <c r="AM49" s="24"/>
      <c r="AN49" s="102"/>
      <c r="AO49" s="118"/>
      <c r="AP49" s="24"/>
    </row>
    <row r="50" spans="2:42" ht="15" customHeight="1" thickBot="1">
      <c r="B50" s="13"/>
      <c r="C50" s="14"/>
      <c r="D50" s="45"/>
      <c r="E50" s="45"/>
      <c r="F50" s="45"/>
      <c r="G50" s="15"/>
      <c r="H50" s="7"/>
      <c r="I50" s="7"/>
      <c r="L50" s="84"/>
      <c r="M50" s="38"/>
      <c r="N50" s="5"/>
      <c r="P50" s="5"/>
      <c r="Q50" s="5"/>
      <c r="AF50" s="98"/>
      <c r="AG50" s="98"/>
      <c r="AH50" s="98"/>
      <c r="AI50" s="98"/>
      <c r="AJ50" s="90"/>
      <c r="AK50" s="24"/>
      <c r="AL50" s="59"/>
      <c r="AM50" s="24"/>
      <c r="AN50" s="102"/>
      <c r="AO50" s="118"/>
      <c r="AP50" s="97"/>
    </row>
    <row r="51" spans="2:42" ht="15" customHeight="1" thickBot="1">
      <c r="B51" s="7"/>
      <c r="C51" s="7"/>
      <c r="D51" s="7"/>
      <c r="E51" s="7"/>
      <c r="F51" s="7"/>
      <c r="G51" s="7"/>
      <c r="H51" s="7"/>
      <c r="I51" s="7"/>
      <c r="M51" s="36"/>
      <c r="AF51" s="98"/>
      <c r="AG51" s="98"/>
      <c r="AH51" s="98"/>
      <c r="AI51" s="98"/>
      <c r="AJ51" s="90"/>
      <c r="AK51" s="87"/>
      <c r="AL51" s="59"/>
      <c r="AM51" s="59"/>
      <c r="AN51" s="116"/>
      <c r="AO51" s="119"/>
      <c r="AP51" s="24"/>
    </row>
    <row r="52" spans="2:42" ht="15" customHeight="1">
      <c r="B52" s="8"/>
      <c r="C52" s="17"/>
      <c r="D52" s="17"/>
      <c r="E52" s="17"/>
      <c r="F52" s="17"/>
      <c r="G52" s="18"/>
      <c r="H52" s="7"/>
      <c r="I52" s="7"/>
      <c r="M52" s="36"/>
      <c r="AF52" s="98"/>
      <c r="AG52" s="98"/>
      <c r="AH52" s="98"/>
      <c r="AI52" s="98"/>
      <c r="AJ52" s="90"/>
      <c r="AK52" s="24"/>
      <c r="AL52" s="24"/>
      <c r="AM52" s="59"/>
      <c r="AN52" s="116"/>
      <c r="AO52" s="119"/>
      <c r="AP52" s="24"/>
    </row>
    <row r="53" spans="2:42" ht="19.5" customHeight="1">
      <c r="B53" s="11">
        <f>B11</f>
        <v>3</v>
      </c>
      <c r="C53" s="3" t="str">
        <f>C11</f>
        <v>Conseiller en emploi</v>
      </c>
      <c r="D53" s="199"/>
      <c r="E53" s="199"/>
      <c r="F53" s="199"/>
      <c r="G53" s="12"/>
      <c r="H53" s="7"/>
      <c r="I53" s="7"/>
      <c r="K53" s="3" t="str">
        <f>C53</f>
        <v>Conseiller en emploi</v>
      </c>
      <c r="L53" s="110" t="s">
        <v>49</v>
      </c>
      <c r="M53" s="110" t="s">
        <v>44</v>
      </c>
      <c r="N53" s="110" t="s">
        <v>50</v>
      </c>
      <c r="AF53" s="98"/>
      <c r="AG53" s="98"/>
      <c r="AH53" s="98"/>
      <c r="AI53" s="98"/>
      <c r="AJ53" s="90"/>
      <c r="AK53" s="24"/>
      <c r="AL53" s="59"/>
      <c r="AM53" s="24"/>
      <c r="AN53" s="116"/>
      <c r="AO53" s="119"/>
      <c r="AP53" s="24"/>
    </row>
    <row r="54" spans="2:42" ht="15" customHeight="1">
      <c r="B54" s="11"/>
      <c r="C54" s="29" t="s">
        <v>1</v>
      </c>
      <c r="D54" s="200">
        <f>D11</f>
        <v>1500</v>
      </c>
      <c r="E54" s="200"/>
      <c r="F54" s="200"/>
      <c r="G54" s="44"/>
      <c r="H54" s="86"/>
      <c r="I54" s="7"/>
      <c r="K54" s="29" t="s">
        <v>1</v>
      </c>
      <c r="L54" s="84">
        <f aca="true" t="shared" si="10" ref="L54:L62">ROUND(D54*L$11/P$11,2)</f>
        <v>0</v>
      </c>
      <c r="M54" s="38">
        <f aca="true" t="shared" si="11" ref="M54:M62">ROUND(D54*M$11/P$11,2)</f>
        <v>1500</v>
      </c>
      <c r="N54" s="5">
        <f aca="true" t="shared" si="12" ref="N54:N62">ROUND(D54*N$11/P$11,2)</f>
        <v>0</v>
      </c>
      <c r="P54" s="5">
        <f aca="true" t="shared" si="13" ref="P54:P62">SUM(L54:O54)</f>
        <v>1500</v>
      </c>
      <c r="Q54" s="5">
        <f aca="true" t="shared" si="14" ref="Q54:Q62">D54-P54</f>
        <v>0</v>
      </c>
      <c r="AF54" s="98"/>
      <c r="AG54" s="98"/>
      <c r="AH54" s="98"/>
      <c r="AI54" s="98"/>
      <c r="AJ54" s="90"/>
      <c r="AK54" s="24"/>
      <c r="AL54" s="59"/>
      <c r="AM54" s="24"/>
      <c r="AN54" s="116"/>
      <c r="AO54" s="118"/>
      <c r="AP54" s="97"/>
    </row>
    <row r="55" spans="2:42" ht="15" customHeight="1">
      <c r="B55" s="11"/>
      <c r="C55" s="7" t="s">
        <v>17</v>
      </c>
      <c r="D55" s="196">
        <f>E11</f>
        <v>0</v>
      </c>
      <c r="E55" s="196"/>
      <c r="F55" s="196"/>
      <c r="G55" s="12"/>
      <c r="H55" s="7"/>
      <c r="I55" s="7"/>
      <c r="K55" s="7" t="s">
        <v>17</v>
      </c>
      <c r="L55" s="84">
        <f t="shared" si="10"/>
        <v>0</v>
      </c>
      <c r="M55" s="38">
        <f t="shared" si="11"/>
        <v>0</v>
      </c>
      <c r="N55" s="5">
        <f t="shared" si="12"/>
        <v>0</v>
      </c>
      <c r="P55" s="5">
        <f t="shared" si="13"/>
        <v>0</v>
      </c>
      <c r="Q55" s="5">
        <f t="shared" si="14"/>
        <v>0</v>
      </c>
      <c r="AF55" s="98"/>
      <c r="AG55" s="98"/>
      <c r="AH55" s="98"/>
      <c r="AI55" s="98"/>
      <c r="AJ55" s="90"/>
      <c r="AK55" s="87"/>
      <c r="AL55" s="59"/>
      <c r="AM55" s="59"/>
      <c r="AN55" s="116"/>
      <c r="AO55" s="118"/>
      <c r="AP55" s="24"/>
    </row>
    <row r="56" spans="2:42" ht="15" customHeight="1">
      <c r="B56" s="11"/>
      <c r="C56" s="7" t="str">
        <f>$T$5</f>
        <v>Assurance-emploi x 1,25 % x 1,4</v>
      </c>
      <c r="D56" s="196">
        <f>ROUND((D54+D55)*$U$5,2)</f>
        <v>26.25</v>
      </c>
      <c r="E56" s="196"/>
      <c r="F56" s="196"/>
      <c r="G56" s="12"/>
      <c r="H56" s="7"/>
      <c r="I56" s="7"/>
      <c r="K56" s="7" t="str">
        <f>$C$30</f>
        <v>Assurance-emploi x 1,25 % x 1,4</v>
      </c>
      <c r="L56" s="84">
        <f t="shared" si="10"/>
        <v>0</v>
      </c>
      <c r="M56" s="38">
        <f t="shared" si="11"/>
        <v>26.25</v>
      </c>
      <c r="N56" s="5">
        <f t="shared" si="12"/>
        <v>0</v>
      </c>
      <c r="P56" s="5">
        <f t="shared" si="13"/>
        <v>26.25</v>
      </c>
      <c r="Q56" s="5">
        <f t="shared" si="14"/>
        <v>0</v>
      </c>
      <c r="AF56" s="98"/>
      <c r="AG56" s="98"/>
      <c r="AH56" s="98"/>
      <c r="AI56" s="98"/>
      <c r="AJ56" s="90"/>
      <c r="AK56" s="24"/>
      <c r="AL56" s="24"/>
      <c r="AM56" s="59"/>
      <c r="AN56" s="116"/>
      <c r="AO56" s="118"/>
      <c r="AP56" s="24"/>
    </row>
    <row r="57" spans="2:42" ht="15" customHeight="1">
      <c r="B57" s="11"/>
      <c r="C57" s="7" t="str">
        <f>$T$6</f>
        <v>RQAP x 0,767 %</v>
      </c>
      <c r="D57" s="196">
        <f>ROUND((D54+D55)*$U$6,2)</f>
        <v>11.04</v>
      </c>
      <c r="E57" s="196"/>
      <c r="F57" s="196"/>
      <c r="G57" s="12"/>
      <c r="H57" s="7"/>
      <c r="I57" s="7"/>
      <c r="K57" s="7" t="str">
        <f>$T$6</f>
        <v>RQAP x 0,767 %</v>
      </c>
      <c r="L57" s="84">
        <f t="shared" si="10"/>
        <v>0</v>
      </c>
      <c r="M57" s="38">
        <f t="shared" si="11"/>
        <v>11.04</v>
      </c>
      <c r="N57" s="5">
        <f t="shared" si="12"/>
        <v>0</v>
      </c>
      <c r="P57" s="5">
        <f t="shared" si="13"/>
        <v>11.04</v>
      </c>
      <c r="Q57" s="5">
        <f t="shared" si="14"/>
        <v>0</v>
      </c>
      <c r="AF57" s="98"/>
      <c r="AG57" s="98"/>
      <c r="AH57" s="98"/>
      <c r="AI57" s="98"/>
      <c r="AJ57" s="90"/>
      <c r="AK57" s="24"/>
      <c r="AL57" s="59"/>
      <c r="AM57" s="24"/>
      <c r="AN57" s="116"/>
      <c r="AO57" s="118"/>
      <c r="AP57" s="24"/>
    </row>
    <row r="58" spans="2:42" ht="15" customHeight="1">
      <c r="B58" s="11"/>
      <c r="C58" s="7" t="str">
        <f>$T$9</f>
        <v>RRQ x 5.55 %</v>
      </c>
      <c r="D58" s="201">
        <f>IF((D54+D55-67.3+D61)*$U$9&gt;0,ROUND(((D54+D55-67.3+D61)*$U$9),2),0)</f>
        <v>81.73</v>
      </c>
      <c r="E58" s="201"/>
      <c r="F58" s="201"/>
      <c r="G58" s="12"/>
      <c r="H58" s="7"/>
      <c r="I58" s="7"/>
      <c r="K58" s="7" t="str">
        <f>$T$9</f>
        <v>RRQ x 5.55 %</v>
      </c>
      <c r="L58" s="84">
        <f t="shared" si="10"/>
        <v>0</v>
      </c>
      <c r="M58" s="38">
        <f t="shared" si="11"/>
        <v>81.73</v>
      </c>
      <c r="N58" s="5">
        <f t="shared" si="12"/>
        <v>0</v>
      </c>
      <c r="P58" s="5">
        <f t="shared" si="13"/>
        <v>81.73</v>
      </c>
      <c r="Q58" s="5">
        <f t="shared" si="14"/>
        <v>0</v>
      </c>
      <c r="AF58" s="98"/>
      <c r="AG58" s="98"/>
      <c r="AH58" s="98"/>
      <c r="AI58" s="98"/>
      <c r="AJ58" s="90"/>
      <c r="AK58" s="24"/>
      <c r="AL58" s="59"/>
      <c r="AM58" s="24"/>
      <c r="AN58" s="116"/>
      <c r="AO58" s="118"/>
      <c r="AP58" s="97"/>
    </row>
    <row r="59" spans="2:42" ht="15" customHeight="1">
      <c r="B59" s="11"/>
      <c r="C59" s="7" t="str">
        <f>$T$7</f>
        <v>FSS x 1,70 %</v>
      </c>
      <c r="D59" s="201">
        <f>ROUND((D54+D55+F11)*$U$7,2)</f>
        <v>26.18</v>
      </c>
      <c r="E59" s="201"/>
      <c r="F59" s="201"/>
      <c r="G59" s="12"/>
      <c r="H59" s="7"/>
      <c r="I59" s="7"/>
      <c r="K59" s="7" t="str">
        <f>$C$33</f>
        <v>FSS x 1,70 %</v>
      </c>
      <c r="L59" s="84">
        <f t="shared" si="10"/>
        <v>0</v>
      </c>
      <c r="M59" s="38">
        <f t="shared" si="11"/>
        <v>26.18</v>
      </c>
      <c r="N59" s="5">
        <f t="shared" si="12"/>
        <v>0</v>
      </c>
      <c r="P59" s="5">
        <f t="shared" si="13"/>
        <v>26.18</v>
      </c>
      <c r="Q59" s="5">
        <f t="shared" si="14"/>
        <v>0</v>
      </c>
      <c r="AF59" s="98"/>
      <c r="AG59" s="98"/>
      <c r="AH59" s="98"/>
      <c r="AI59" s="98"/>
      <c r="AJ59" s="90"/>
      <c r="AK59" s="87"/>
      <c r="AL59" s="59"/>
      <c r="AM59" s="59"/>
      <c r="AN59" s="102"/>
      <c r="AO59" s="24"/>
      <c r="AP59" s="24"/>
    </row>
    <row r="60" spans="2:42" ht="15" customHeight="1">
      <c r="B60" s="11"/>
      <c r="C60" s="7" t="str">
        <f>$C$34</f>
        <v>CSST /100 x 1.10%</v>
      </c>
      <c r="D60" s="201">
        <f>ROUND((D54+D55+F11)*$U$8,2)</f>
        <v>17.71</v>
      </c>
      <c r="E60" s="201"/>
      <c r="F60" s="201"/>
      <c r="G60" s="12"/>
      <c r="H60" s="7"/>
      <c r="I60" s="4"/>
      <c r="K60" s="7" t="str">
        <f>$C$34</f>
        <v>CSST /100 x 1.10%</v>
      </c>
      <c r="L60" s="84">
        <f t="shared" si="10"/>
        <v>0</v>
      </c>
      <c r="M60" s="38">
        <f t="shared" si="11"/>
        <v>17.71</v>
      </c>
      <c r="N60" s="5">
        <f t="shared" si="12"/>
        <v>0</v>
      </c>
      <c r="P60" s="5">
        <f t="shared" si="13"/>
        <v>17.71</v>
      </c>
      <c r="Q60" s="5">
        <f t="shared" si="14"/>
        <v>0</v>
      </c>
      <c r="AF60" s="98"/>
      <c r="AG60" s="98"/>
      <c r="AH60" s="98"/>
      <c r="AI60" s="98"/>
      <c r="AJ60" s="90"/>
      <c r="AK60" s="87"/>
      <c r="AL60" s="59"/>
      <c r="AM60" s="59"/>
      <c r="AN60" s="102"/>
      <c r="AO60" s="118"/>
      <c r="AP60" s="24"/>
    </row>
    <row r="61" spans="2:42" ht="15" customHeight="1">
      <c r="B61" s="11"/>
      <c r="C61" s="7" t="s">
        <v>11</v>
      </c>
      <c r="D61" s="196">
        <f>F11</f>
        <v>40</v>
      </c>
      <c r="E61" s="196"/>
      <c r="F61" s="196"/>
      <c r="G61" s="12"/>
      <c r="H61" s="7"/>
      <c r="I61" s="7"/>
      <c r="K61" s="1" t="str">
        <f>C61</f>
        <v>Assurances Collectives</v>
      </c>
      <c r="L61" s="84">
        <f t="shared" si="10"/>
        <v>0</v>
      </c>
      <c r="M61" s="38">
        <f t="shared" si="11"/>
        <v>40</v>
      </c>
      <c r="N61" s="5">
        <f t="shared" si="12"/>
        <v>0</v>
      </c>
      <c r="P61" s="5">
        <f t="shared" si="13"/>
        <v>40</v>
      </c>
      <c r="Q61" s="5">
        <f t="shared" si="14"/>
        <v>0</v>
      </c>
      <c r="AF61" s="91"/>
      <c r="AG61" s="59"/>
      <c r="AH61" s="59"/>
      <c r="AI61" s="93"/>
      <c r="AJ61" s="93"/>
      <c r="AK61" s="87"/>
      <c r="AL61" s="59"/>
      <c r="AM61" s="59"/>
      <c r="AN61" s="59"/>
      <c r="AO61" s="24"/>
      <c r="AP61" s="24"/>
    </row>
    <row r="62" spans="2:42" ht="15" customHeight="1">
      <c r="B62" s="11"/>
      <c r="C62" s="7" t="s">
        <v>12</v>
      </c>
      <c r="D62" s="196">
        <f>G11</f>
        <v>15</v>
      </c>
      <c r="E62" s="196"/>
      <c r="F62" s="196"/>
      <c r="G62" s="12"/>
      <c r="H62" s="7"/>
      <c r="I62" s="7"/>
      <c r="K62" s="1" t="str">
        <f>C62</f>
        <v>RRS Employeur</v>
      </c>
      <c r="L62" s="84">
        <f t="shared" si="10"/>
        <v>0</v>
      </c>
      <c r="M62" s="38">
        <f t="shared" si="11"/>
        <v>15</v>
      </c>
      <c r="N62" s="5">
        <f t="shared" si="12"/>
        <v>0</v>
      </c>
      <c r="P62" s="5">
        <f t="shared" si="13"/>
        <v>15</v>
      </c>
      <c r="Q62" s="5">
        <f t="shared" si="14"/>
        <v>0</v>
      </c>
      <c r="AF62" s="91"/>
      <c r="AG62" s="59"/>
      <c r="AH62" s="59"/>
      <c r="AI62" s="93"/>
      <c r="AJ62" s="93"/>
      <c r="AK62" s="87"/>
      <c r="AL62" s="59"/>
      <c r="AM62" s="59"/>
      <c r="AN62" s="59"/>
      <c r="AO62" s="24"/>
      <c r="AP62" s="24"/>
    </row>
    <row r="63" spans="2:42" ht="15" customHeight="1" thickBot="1">
      <c r="B63" s="13"/>
      <c r="C63" s="14"/>
      <c r="D63" s="45"/>
      <c r="E63" s="45"/>
      <c r="F63" s="45"/>
      <c r="G63" s="15"/>
      <c r="H63" s="7"/>
      <c r="I63" s="7"/>
      <c r="L63" s="84"/>
      <c r="M63" s="38"/>
      <c r="N63" s="5"/>
      <c r="P63" s="5"/>
      <c r="Q63" s="5"/>
      <c r="AF63" s="92"/>
      <c r="AG63" s="92"/>
      <c r="AH63" s="92"/>
      <c r="AI63" s="92"/>
      <c r="AJ63" s="87"/>
      <c r="AK63" s="87"/>
      <c r="AL63" s="59"/>
      <c r="AM63" s="59"/>
      <c r="AN63" s="59"/>
      <c r="AO63" s="24"/>
      <c r="AP63" s="24"/>
    </row>
    <row r="64" spans="2:42" ht="15" customHeight="1" thickBot="1">
      <c r="B64" s="7"/>
      <c r="C64" s="7"/>
      <c r="D64" s="7"/>
      <c r="E64" s="7"/>
      <c r="F64" s="7"/>
      <c r="G64" s="7"/>
      <c r="H64" s="7"/>
      <c r="I64" s="4"/>
      <c r="M64" s="36"/>
      <c r="AF64" s="91"/>
      <c r="AG64" s="59"/>
      <c r="AH64" s="59"/>
      <c r="AI64" s="93"/>
      <c r="AJ64" s="93"/>
      <c r="AK64" s="87"/>
      <c r="AL64" s="59"/>
      <c r="AM64" s="59"/>
      <c r="AN64" s="59"/>
      <c r="AO64" s="24"/>
      <c r="AP64" s="24"/>
    </row>
    <row r="65" spans="2:42" ht="15" customHeight="1">
      <c r="B65" s="8"/>
      <c r="C65" s="17"/>
      <c r="D65" s="17"/>
      <c r="E65" s="17"/>
      <c r="F65" s="17"/>
      <c r="G65" s="18"/>
      <c r="H65" s="7"/>
      <c r="I65" s="7"/>
      <c r="M65" s="36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</row>
    <row r="66" spans="2:14" ht="19.5" customHeight="1">
      <c r="B66" s="11">
        <f>B13</f>
        <v>4</v>
      </c>
      <c r="C66" s="3" t="str">
        <f>C13</f>
        <v>Conseiller en emploi</v>
      </c>
      <c r="D66" s="199"/>
      <c r="E66" s="199"/>
      <c r="F66" s="199"/>
      <c r="G66" s="12"/>
      <c r="H66" s="7"/>
      <c r="I66" s="7"/>
      <c r="K66" s="3" t="str">
        <f>C66</f>
        <v>Conseiller en emploi</v>
      </c>
      <c r="L66" s="110" t="s">
        <v>49</v>
      </c>
      <c r="M66" s="110" t="s">
        <v>44</v>
      </c>
      <c r="N66" s="110" t="s">
        <v>50</v>
      </c>
    </row>
    <row r="67" spans="2:17" ht="15" customHeight="1">
      <c r="B67" s="11"/>
      <c r="C67" s="29" t="s">
        <v>1</v>
      </c>
      <c r="D67" s="200">
        <f>D13</f>
        <v>1550</v>
      </c>
      <c r="E67" s="200"/>
      <c r="F67" s="200"/>
      <c r="G67" s="44"/>
      <c r="H67" s="86"/>
      <c r="I67" s="7"/>
      <c r="K67" s="29" t="s">
        <v>1</v>
      </c>
      <c r="L67" s="84">
        <f aca="true" t="shared" si="15" ref="L67:L75">ROUND(D67*L$13/P$13,2)</f>
        <v>0</v>
      </c>
      <c r="M67" s="38">
        <f aca="true" t="shared" si="16" ref="M67:M75">ROUND(D67*M$13/P$13,2)</f>
        <v>0</v>
      </c>
      <c r="N67" s="5">
        <f aca="true" t="shared" si="17" ref="N67:N75">ROUND(D67*N$13/P$13,2)</f>
        <v>1550</v>
      </c>
      <c r="P67" s="5">
        <f aca="true" t="shared" si="18" ref="P67:P75">SUM(L67:O67)</f>
        <v>1550</v>
      </c>
      <c r="Q67" s="5">
        <f aca="true" t="shared" si="19" ref="Q67:Q75">D67-P67</f>
        <v>0</v>
      </c>
    </row>
    <row r="68" spans="2:17" ht="15" customHeight="1">
      <c r="B68" s="11"/>
      <c r="C68" s="7" t="s">
        <v>17</v>
      </c>
      <c r="D68" s="196">
        <f>E13</f>
        <v>0</v>
      </c>
      <c r="E68" s="196"/>
      <c r="F68" s="196"/>
      <c r="G68" s="12"/>
      <c r="H68" s="7"/>
      <c r="I68" s="7"/>
      <c r="K68" s="7" t="s">
        <v>17</v>
      </c>
      <c r="L68" s="84">
        <f t="shared" si="15"/>
        <v>0</v>
      </c>
      <c r="M68" s="38">
        <f t="shared" si="16"/>
        <v>0</v>
      </c>
      <c r="N68" s="5">
        <f t="shared" si="17"/>
        <v>0</v>
      </c>
      <c r="P68" s="5">
        <f t="shared" si="18"/>
        <v>0</v>
      </c>
      <c r="Q68" s="5">
        <f t="shared" si="19"/>
        <v>0</v>
      </c>
    </row>
    <row r="69" spans="2:17" ht="15" customHeight="1">
      <c r="B69" s="11"/>
      <c r="C69" s="7" t="str">
        <f>$T$5</f>
        <v>Assurance-emploi x 1,25 % x 1,4</v>
      </c>
      <c r="D69" s="196">
        <f>ROUND((D67+D68)*$U$5,2)</f>
        <v>27.13</v>
      </c>
      <c r="E69" s="196"/>
      <c r="F69" s="196"/>
      <c r="G69" s="12"/>
      <c r="H69" s="7"/>
      <c r="I69" s="7"/>
      <c r="K69" s="7" t="str">
        <f>$C$30</f>
        <v>Assurance-emploi x 1,25 % x 1,4</v>
      </c>
      <c r="L69" s="84">
        <f t="shared" si="15"/>
        <v>0</v>
      </c>
      <c r="M69" s="38">
        <f t="shared" si="16"/>
        <v>0</v>
      </c>
      <c r="N69" s="5">
        <f t="shared" si="17"/>
        <v>27.13</v>
      </c>
      <c r="P69" s="5">
        <f t="shared" si="18"/>
        <v>27.13</v>
      </c>
      <c r="Q69" s="5">
        <f t="shared" si="19"/>
        <v>0</v>
      </c>
    </row>
    <row r="70" spans="2:17" ht="15" customHeight="1">
      <c r="B70" s="11"/>
      <c r="C70" s="7" t="str">
        <f>$T$6</f>
        <v>RQAP x 0,767 %</v>
      </c>
      <c r="D70" s="196">
        <f>ROUND((D67+D68)*$U$6,2)</f>
        <v>11.41</v>
      </c>
      <c r="E70" s="196"/>
      <c r="F70" s="196"/>
      <c r="G70" s="12"/>
      <c r="H70" s="7"/>
      <c r="I70" s="7"/>
      <c r="K70" s="7" t="str">
        <f>$T$6</f>
        <v>RQAP x 0,767 %</v>
      </c>
      <c r="L70" s="84">
        <f t="shared" si="15"/>
        <v>0</v>
      </c>
      <c r="M70" s="38">
        <f t="shared" si="16"/>
        <v>0</v>
      </c>
      <c r="N70" s="5">
        <f t="shared" si="17"/>
        <v>11.41</v>
      </c>
      <c r="P70" s="5">
        <f t="shared" si="18"/>
        <v>11.41</v>
      </c>
      <c r="Q70" s="5">
        <f t="shared" si="19"/>
        <v>0</v>
      </c>
    </row>
    <row r="71" spans="2:17" ht="15" customHeight="1">
      <c r="B71" s="11"/>
      <c r="C71" s="7" t="str">
        <f>$T$9</f>
        <v>RRQ x 5.55 %</v>
      </c>
      <c r="D71" s="201">
        <f>IF((D67+D68-67.3+D74)*$U$9&gt;0,ROUND(((D67+D68-67.3+D74)*$U$9),2),0)</f>
        <v>84.23</v>
      </c>
      <c r="E71" s="201"/>
      <c r="F71" s="201"/>
      <c r="G71" s="12"/>
      <c r="H71" s="7"/>
      <c r="I71" s="7"/>
      <c r="K71" s="7" t="str">
        <f>$T$9</f>
        <v>RRQ x 5.55 %</v>
      </c>
      <c r="L71" s="84">
        <f t="shared" si="15"/>
        <v>0</v>
      </c>
      <c r="M71" s="38">
        <f t="shared" si="16"/>
        <v>0</v>
      </c>
      <c r="N71" s="5">
        <f t="shared" si="17"/>
        <v>84.23</v>
      </c>
      <c r="P71" s="5">
        <f t="shared" si="18"/>
        <v>84.23</v>
      </c>
      <c r="Q71" s="5">
        <f t="shared" si="19"/>
        <v>0</v>
      </c>
    </row>
    <row r="72" spans="2:17" ht="15" customHeight="1">
      <c r="B72" s="11"/>
      <c r="C72" s="7" t="str">
        <f>$T$7</f>
        <v>FSS x 1,70 %</v>
      </c>
      <c r="D72" s="201">
        <f>ROUND((D67+D68+F13)*$U$7,2)</f>
        <v>26.95</v>
      </c>
      <c r="E72" s="201"/>
      <c r="F72" s="201"/>
      <c r="G72" s="12"/>
      <c r="H72" s="7"/>
      <c r="I72" s="7"/>
      <c r="K72" s="7" t="str">
        <f>$C$33</f>
        <v>FSS x 1,70 %</v>
      </c>
      <c r="L72" s="84">
        <f t="shared" si="15"/>
        <v>0</v>
      </c>
      <c r="M72" s="38">
        <f t="shared" si="16"/>
        <v>0</v>
      </c>
      <c r="N72" s="5">
        <f t="shared" si="17"/>
        <v>26.95</v>
      </c>
      <c r="P72" s="5">
        <f t="shared" si="18"/>
        <v>26.95</v>
      </c>
      <c r="Q72" s="5">
        <f t="shared" si="19"/>
        <v>0</v>
      </c>
    </row>
    <row r="73" spans="2:17" ht="15" customHeight="1">
      <c r="B73" s="11"/>
      <c r="C73" s="7" t="str">
        <f>$C$34</f>
        <v>CSST /100 x 1.10%</v>
      </c>
      <c r="D73" s="201">
        <f>ROUND((D67+D68+F13)*$U$8,2)</f>
        <v>18.23</v>
      </c>
      <c r="E73" s="201"/>
      <c r="F73" s="201"/>
      <c r="G73" s="12"/>
      <c r="H73" s="7"/>
      <c r="I73" s="4"/>
      <c r="K73" s="7" t="str">
        <f>$C$34</f>
        <v>CSST /100 x 1.10%</v>
      </c>
      <c r="L73" s="84">
        <f t="shared" si="15"/>
        <v>0</v>
      </c>
      <c r="M73" s="38">
        <f t="shared" si="16"/>
        <v>0</v>
      </c>
      <c r="N73" s="5">
        <f t="shared" si="17"/>
        <v>18.23</v>
      </c>
      <c r="P73" s="5">
        <f t="shared" si="18"/>
        <v>18.23</v>
      </c>
      <c r="Q73" s="5">
        <f t="shared" si="19"/>
        <v>0</v>
      </c>
    </row>
    <row r="74" spans="2:17" ht="15" customHeight="1">
      <c r="B74" s="11"/>
      <c r="C74" s="7" t="s">
        <v>11</v>
      </c>
      <c r="D74" s="196">
        <f>F13</f>
        <v>35</v>
      </c>
      <c r="E74" s="196"/>
      <c r="F74" s="196"/>
      <c r="G74" s="12"/>
      <c r="H74" s="7"/>
      <c r="I74" s="7"/>
      <c r="K74" s="1" t="str">
        <f>C74</f>
        <v>Assurances Collectives</v>
      </c>
      <c r="L74" s="84">
        <f t="shared" si="15"/>
        <v>0</v>
      </c>
      <c r="M74" s="38">
        <f t="shared" si="16"/>
        <v>0</v>
      </c>
      <c r="N74" s="5">
        <f t="shared" si="17"/>
        <v>35</v>
      </c>
      <c r="P74" s="5">
        <f t="shared" si="18"/>
        <v>35</v>
      </c>
      <c r="Q74" s="5">
        <f t="shared" si="19"/>
        <v>0</v>
      </c>
    </row>
    <row r="75" spans="2:17" ht="15" customHeight="1">
      <c r="B75" s="11"/>
      <c r="C75" s="7" t="s">
        <v>12</v>
      </c>
      <c r="D75" s="196">
        <f>G13</f>
        <v>15.5</v>
      </c>
      <c r="E75" s="196"/>
      <c r="F75" s="196"/>
      <c r="G75" s="12"/>
      <c r="H75" s="7"/>
      <c r="I75" s="7"/>
      <c r="K75" s="1" t="str">
        <f>C75</f>
        <v>RRS Employeur</v>
      </c>
      <c r="L75" s="84">
        <f t="shared" si="15"/>
        <v>0</v>
      </c>
      <c r="M75" s="38">
        <f t="shared" si="16"/>
        <v>0</v>
      </c>
      <c r="N75" s="5">
        <f t="shared" si="17"/>
        <v>15.5</v>
      </c>
      <c r="P75" s="5">
        <f t="shared" si="18"/>
        <v>15.5</v>
      </c>
      <c r="Q75" s="5">
        <f t="shared" si="19"/>
        <v>0</v>
      </c>
    </row>
    <row r="76" spans="2:17" ht="15" customHeight="1" thickBot="1">
      <c r="B76" s="13"/>
      <c r="C76" s="14"/>
      <c r="D76" s="45"/>
      <c r="E76" s="45"/>
      <c r="F76" s="45"/>
      <c r="G76" s="15"/>
      <c r="H76" s="7"/>
      <c r="I76" s="7"/>
      <c r="L76" s="84"/>
      <c r="M76" s="38"/>
      <c r="N76" s="5"/>
      <c r="P76" s="5"/>
      <c r="Q76" s="5"/>
    </row>
    <row r="77" spans="2:13" ht="15" customHeight="1" thickBot="1">
      <c r="B77" s="7"/>
      <c r="C77" s="7"/>
      <c r="D77" s="7"/>
      <c r="E77" s="7"/>
      <c r="F77" s="7"/>
      <c r="G77" s="7"/>
      <c r="H77" s="7"/>
      <c r="I77" s="7"/>
      <c r="M77" s="36"/>
    </row>
    <row r="78" spans="2:9" ht="15" customHeight="1">
      <c r="B78" s="8"/>
      <c r="C78" s="17"/>
      <c r="D78" s="17"/>
      <c r="E78" s="17"/>
      <c r="F78" s="17"/>
      <c r="G78" s="18"/>
      <c r="H78" s="7"/>
      <c r="I78" s="7"/>
    </row>
    <row r="79" spans="2:14" ht="19.5" customHeight="1">
      <c r="B79" s="11">
        <f>B15</f>
        <v>5</v>
      </c>
      <c r="C79" s="3" t="str">
        <f>C15</f>
        <v>Conseiller en emploi</v>
      </c>
      <c r="D79" s="199"/>
      <c r="E79" s="199"/>
      <c r="F79" s="199"/>
      <c r="G79" s="12"/>
      <c r="H79" s="7"/>
      <c r="I79" s="7"/>
      <c r="K79" s="3" t="str">
        <f>C79</f>
        <v>Conseiller en emploi</v>
      </c>
      <c r="L79" s="110" t="s">
        <v>49</v>
      </c>
      <c r="M79" s="110" t="s">
        <v>44</v>
      </c>
      <c r="N79" s="110" t="s">
        <v>50</v>
      </c>
    </row>
    <row r="80" spans="2:17" ht="15" customHeight="1">
      <c r="B80" s="11"/>
      <c r="C80" s="29" t="s">
        <v>1</v>
      </c>
      <c r="D80" s="200">
        <f>D15</f>
        <v>1600</v>
      </c>
      <c r="E80" s="200"/>
      <c r="F80" s="200"/>
      <c r="G80" s="44"/>
      <c r="H80" s="101"/>
      <c r="I80" s="7"/>
      <c r="K80" s="29" t="s">
        <v>1</v>
      </c>
      <c r="L80" s="100">
        <f aca="true" t="shared" si="20" ref="L80:L88">ROUND(D80*L$15/P$15,2)</f>
        <v>0</v>
      </c>
      <c r="M80" s="38">
        <f aca="true" t="shared" si="21" ref="M80:M88">ROUND(D80*M$15/P$15,2)</f>
        <v>0</v>
      </c>
      <c r="N80" s="5">
        <f aca="true" t="shared" si="22" ref="N80:N88">ROUND(D80*N$15/P$15,2)</f>
        <v>1600</v>
      </c>
      <c r="P80" s="5">
        <f aca="true" t="shared" si="23" ref="P80:P88">SUM(L80:O80)</f>
        <v>1600</v>
      </c>
      <c r="Q80" s="5">
        <f aca="true" t="shared" si="24" ref="Q80:Q88">D80-P80</f>
        <v>0</v>
      </c>
    </row>
    <row r="81" spans="2:17" ht="15" customHeight="1">
      <c r="B81" s="11"/>
      <c r="C81" s="7" t="s">
        <v>17</v>
      </c>
      <c r="D81" s="196">
        <f>E15</f>
        <v>0</v>
      </c>
      <c r="E81" s="196"/>
      <c r="F81" s="196"/>
      <c r="G81" s="12"/>
      <c r="H81" s="7"/>
      <c r="I81" s="7"/>
      <c r="K81" s="7" t="s">
        <v>17</v>
      </c>
      <c r="L81" s="100">
        <f t="shared" si="20"/>
        <v>0</v>
      </c>
      <c r="M81" s="38">
        <f t="shared" si="21"/>
        <v>0</v>
      </c>
      <c r="N81" s="5">
        <f t="shared" si="22"/>
        <v>0</v>
      </c>
      <c r="P81" s="5">
        <f t="shared" si="23"/>
        <v>0</v>
      </c>
      <c r="Q81" s="5">
        <f t="shared" si="24"/>
        <v>0</v>
      </c>
    </row>
    <row r="82" spans="2:17" ht="15" customHeight="1">
      <c r="B82" s="11"/>
      <c r="C82" s="7" t="str">
        <f>$T$5</f>
        <v>Assurance-emploi x 1,25 % x 1,4</v>
      </c>
      <c r="D82" s="196">
        <f>ROUND((D80+D81)*$U$5,2)</f>
        <v>28</v>
      </c>
      <c r="E82" s="196"/>
      <c r="F82" s="196"/>
      <c r="G82" s="12"/>
      <c r="H82" s="7"/>
      <c r="I82" s="7"/>
      <c r="K82" s="7" t="str">
        <f>$C$30</f>
        <v>Assurance-emploi x 1,25 % x 1,4</v>
      </c>
      <c r="L82" s="100">
        <f t="shared" si="20"/>
        <v>0</v>
      </c>
      <c r="M82" s="38">
        <f t="shared" si="21"/>
        <v>0</v>
      </c>
      <c r="N82" s="5">
        <f t="shared" si="22"/>
        <v>28</v>
      </c>
      <c r="P82" s="5">
        <f t="shared" si="23"/>
        <v>28</v>
      </c>
      <c r="Q82" s="5">
        <f t="shared" si="24"/>
        <v>0</v>
      </c>
    </row>
    <row r="83" spans="2:17" ht="15" customHeight="1">
      <c r="B83" s="11"/>
      <c r="C83" s="7" t="str">
        <f>$T$6</f>
        <v>RQAP x 0,767 %</v>
      </c>
      <c r="D83" s="196">
        <f>ROUND((D80+D81)*$U$6,2)</f>
        <v>11.78</v>
      </c>
      <c r="E83" s="196"/>
      <c r="F83" s="196"/>
      <c r="G83" s="12"/>
      <c r="H83" s="7"/>
      <c r="I83" s="7"/>
      <c r="K83" s="7" t="str">
        <f>$T$6</f>
        <v>RQAP x 0,767 %</v>
      </c>
      <c r="L83" s="100">
        <f t="shared" si="20"/>
        <v>0</v>
      </c>
      <c r="M83" s="38">
        <f t="shared" si="21"/>
        <v>0</v>
      </c>
      <c r="N83" s="5">
        <f t="shared" si="22"/>
        <v>11.78</v>
      </c>
      <c r="P83" s="5">
        <f t="shared" si="23"/>
        <v>11.78</v>
      </c>
      <c r="Q83" s="5">
        <f t="shared" si="24"/>
        <v>0</v>
      </c>
    </row>
    <row r="84" spans="2:17" ht="15.75">
      <c r="B84" s="11"/>
      <c r="C84" s="7" t="str">
        <f>$T$9</f>
        <v>RRQ x 5.55 %</v>
      </c>
      <c r="D84" s="201">
        <f>IF((D80+D81-67.3+D87)*$U$9&gt;0,ROUND(((D80+D81-67.3+D87)*$U$9),2),0)</f>
        <v>86.73</v>
      </c>
      <c r="E84" s="201"/>
      <c r="F84" s="201"/>
      <c r="G84" s="12"/>
      <c r="H84" s="7"/>
      <c r="I84" s="7"/>
      <c r="K84" s="7" t="str">
        <f>$T$9</f>
        <v>RRQ x 5.55 %</v>
      </c>
      <c r="L84" s="100">
        <f t="shared" si="20"/>
        <v>0</v>
      </c>
      <c r="M84" s="38">
        <f t="shared" si="21"/>
        <v>0</v>
      </c>
      <c r="N84" s="5">
        <f t="shared" si="22"/>
        <v>86.73</v>
      </c>
      <c r="P84" s="5">
        <f t="shared" si="23"/>
        <v>86.73</v>
      </c>
      <c r="Q84" s="5">
        <f t="shared" si="24"/>
        <v>0</v>
      </c>
    </row>
    <row r="85" spans="2:17" ht="15.75">
      <c r="B85" s="11"/>
      <c r="C85" s="7" t="str">
        <f>$T$7</f>
        <v>FSS x 1,70 %</v>
      </c>
      <c r="D85" s="201">
        <f>ROUND((D80+D81+F15)*$U$7,2)</f>
        <v>27.71</v>
      </c>
      <c r="E85" s="201"/>
      <c r="F85" s="201"/>
      <c r="G85" s="12"/>
      <c r="H85" s="7"/>
      <c r="I85" s="7"/>
      <c r="K85" s="7" t="str">
        <f>$C$33</f>
        <v>FSS x 1,70 %</v>
      </c>
      <c r="L85" s="100">
        <f t="shared" si="20"/>
        <v>0</v>
      </c>
      <c r="M85" s="38">
        <f t="shared" si="21"/>
        <v>0</v>
      </c>
      <c r="N85" s="5">
        <f t="shared" si="22"/>
        <v>27.71</v>
      </c>
      <c r="P85" s="5">
        <f t="shared" si="23"/>
        <v>27.71</v>
      </c>
      <c r="Q85" s="5">
        <f t="shared" si="24"/>
        <v>0</v>
      </c>
    </row>
    <row r="86" spans="2:17" ht="15.75">
      <c r="B86" s="11"/>
      <c r="C86" s="7" t="str">
        <f>$C$34</f>
        <v>CSST /100 x 1.10%</v>
      </c>
      <c r="D86" s="201">
        <f>ROUND((D80+D81+F15)*$U$8,2)</f>
        <v>18.75</v>
      </c>
      <c r="E86" s="201"/>
      <c r="F86" s="201"/>
      <c r="G86" s="12"/>
      <c r="H86" s="7"/>
      <c r="I86" s="7"/>
      <c r="K86" s="7" t="str">
        <f>$C$34</f>
        <v>CSST /100 x 1.10%</v>
      </c>
      <c r="L86" s="100">
        <f t="shared" si="20"/>
        <v>0</v>
      </c>
      <c r="M86" s="38">
        <f t="shared" si="21"/>
        <v>0</v>
      </c>
      <c r="N86" s="5">
        <f t="shared" si="22"/>
        <v>18.75</v>
      </c>
      <c r="P86" s="5">
        <f t="shared" si="23"/>
        <v>18.75</v>
      </c>
      <c r="Q86" s="5">
        <f t="shared" si="24"/>
        <v>0</v>
      </c>
    </row>
    <row r="87" spans="2:17" ht="15.75">
      <c r="B87" s="11"/>
      <c r="C87" s="7" t="s">
        <v>11</v>
      </c>
      <c r="D87" s="196">
        <f>F15</f>
        <v>30</v>
      </c>
      <c r="E87" s="196"/>
      <c r="F87" s="196"/>
      <c r="G87" s="12"/>
      <c r="H87" s="7"/>
      <c r="I87" s="7"/>
      <c r="K87" s="1" t="str">
        <f>C87</f>
        <v>Assurances Collectives</v>
      </c>
      <c r="L87" s="100">
        <f t="shared" si="20"/>
        <v>0</v>
      </c>
      <c r="M87" s="38">
        <f t="shared" si="21"/>
        <v>0</v>
      </c>
      <c r="N87" s="5">
        <f t="shared" si="22"/>
        <v>30</v>
      </c>
      <c r="P87" s="5">
        <f t="shared" si="23"/>
        <v>30</v>
      </c>
      <c r="Q87" s="5">
        <f t="shared" si="24"/>
        <v>0</v>
      </c>
    </row>
    <row r="88" spans="2:17" ht="15.75">
      <c r="B88" s="11"/>
      <c r="C88" s="7" t="s">
        <v>12</v>
      </c>
      <c r="D88" s="196">
        <f>G15</f>
        <v>16</v>
      </c>
      <c r="E88" s="196"/>
      <c r="F88" s="196"/>
      <c r="G88" s="12"/>
      <c r="H88" s="7"/>
      <c r="I88" s="7"/>
      <c r="K88" s="1" t="str">
        <f>C88</f>
        <v>RRS Employeur</v>
      </c>
      <c r="L88" s="100">
        <f t="shared" si="20"/>
        <v>0</v>
      </c>
      <c r="M88" s="38">
        <f t="shared" si="21"/>
        <v>0</v>
      </c>
      <c r="N88" s="5">
        <f t="shared" si="22"/>
        <v>16</v>
      </c>
      <c r="P88" s="5">
        <f t="shared" si="23"/>
        <v>16</v>
      </c>
      <c r="Q88" s="5">
        <f t="shared" si="24"/>
        <v>0</v>
      </c>
    </row>
    <row r="89" spans="2:9" ht="16.5" thickBot="1">
      <c r="B89" s="13"/>
      <c r="C89" s="14"/>
      <c r="D89" s="14"/>
      <c r="E89" s="14"/>
      <c r="F89" s="14"/>
      <c r="G89" s="15"/>
      <c r="H89" s="7"/>
      <c r="I89" s="7"/>
    </row>
    <row r="90" spans="2:13" ht="16.5" thickBot="1">
      <c r="B90" s="7"/>
      <c r="C90" s="7"/>
      <c r="D90" s="7"/>
      <c r="E90" s="7"/>
      <c r="F90" s="7"/>
      <c r="G90" s="7"/>
      <c r="H90" s="7"/>
      <c r="I90" s="7"/>
      <c r="M90" s="36"/>
    </row>
    <row r="91" spans="2:13" ht="15.75">
      <c r="B91" s="8"/>
      <c r="C91" s="17"/>
      <c r="D91" s="17"/>
      <c r="E91" s="17"/>
      <c r="F91" s="17"/>
      <c r="G91" s="18"/>
      <c r="H91" s="7"/>
      <c r="I91" s="7"/>
      <c r="M91" s="36"/>
    </row>
    <row r="92" spans="2:14" ht="21">
      <c r="B92" s="11">
        <f>B17</f>
        <v>6</v>
      </c>
      <c r="C92" s="3" t="str">
        <f>C17</f>
        <v>Conseiller en emploi</v>
      </c>
      <c r="D92" s="199"/>
      <c r="E92" s="199"/>
      <c r="F92" s="199"/>
      <c r="G92" s="12"/>
      <c r="H92" s="7"/>
      <c r="I92" s="7"/>
      <c r="K92" s="3" t="str">
        <f>C92</f>
        <v>Conseiller en emploi</v>
      </c>
      <c r="L92" s="110" t="s">
        <v>49</v>
      </c>
      <c r="M92" s="110" t="s">
        <v>44</v>
      </c>
      <c r="N92" s="110" t="s">
        <v>50</v>
      </c>
    </row>
    <row r="93" spans="2:17" ht="15.75">
      <c r="B93" s="11"/>
      <c r="C93" s="29" t="s">
        <v>1</v>
      </c>
      <c r="D93" s="200">
        <f>D17</f>
        <v>1650</v>
      </c>
      <c r="E93" s="200"/>
      <c r="F93" s="200"/>
      <c r="G93" s="44"/>
      <c r="H93" s="86"/>
      <c r="I93" s="7"/>
      <c r="K93" s="29" t="s">
        <v>1</v>
      </c>
      <c r="L93" s="84">
        <f aca="true" t="shared" si="25" ref="L93:L101">ROUND(D93*L$17/P$17,2)</f>
        <v>0</v>
      </c>
      <c r="M93" s="38">
        <f aca="true" t="shared" si="26" ref="M93:M101">ROUND(D93*M$17/P$17,2)</f>
        <v>0</v>
      </c>
      <c r="N93" s="5">
        <f aca="true" t="shared" si="27" ref="N93:N101">ROUND(D93*N$17/P$17,2)</f>
        <v>1650</v>
      </c>
      <c r="P93" s="5">
        <f aca="true" t="shared" si="28" ref="P93:P101">SUM(L93:O93)</f>
        <v>1650</v>
      </c>
      <c r="Q93" s="5">
        <f aca="true" t="shared" si="29" ref="Q93:Q101">D93-P93</f>
        <v>0</v>
      </c>
    </row>
    <row r="94" spans="2:17" ht="15.75">
      <c r="B94" s="11"/>
      <c r="C94" s="7" t="s">
        <v>17</v>
      </c>
      <c r="D94" s="196">
        <f>E17</f>
        <v>0</v>
      </c>
      <c r="E94" s="196"/>
      <c r="F94" s="196"/>
      <c r="G94" s="12"/>
      <c r="H94" s="7"/>
      <c r="I94" s="7"/>
      <c r="K94" s="7" t="s">
        <v>17</v>
      </c>
      <c r="L94" s="84">
        <f t="shared" si="25"/>
        <v>0</v>
      </c>
      <c r="M94" s="38">
        <f t="shared" si="26"/>
        <v>0</v>
      </c>
      <c r="N94" s="5">
        <f t="shared" si="27"/>
        <v>0</v>
      </c>
      <c r="P94" s="5">
        <f t="shared" si="28"/>
        <v>0</v>
      </c>
      <c r="Q94" s="5">
        <f t="shared" si="29"/>
        <v>0</v>
      </c>
    </row>
    <row r="95" spans="2:17" ht="15.75">
      <c r="B95" s="11"/>
      <c r="C95" s="7" t="str">
        <f>$T$5</f>
        <v>Assurance-emploi x 1,25 % x 1,4</v>
      </c>
      <c r="D95" s="196">
        <f>ROUND((D93+D94)*$U$5,2)</f>
        <v>28.88</v>
      </c>
      <c r="E95" s="196"/>
      <c r="F95" s="196"/>
      <c r="G95" s="12"/>
      <c r="H95" s="7"/>
      <c r="I95" s="7"/>
      <c r="K95" s="7" t="str">
        <f>$C$30</f>
        <v>Assurance-emploi x 1,25 % x 1,4</v>
      </c>
      <c r="L95" s="84">
        <f t="shared" si="25"/>
        <v>0</v>
      </c>
      <c r="M95" s="38">
        <f t="shared" si="26"/>
        <v>0</v>
      </c>
      <c r="N95" s="5">
        <f t="shared" si="27"/>
        <v>28.88</v>
      </c>
      <c r="P95" s="5">
        <f t="shared" si="28"/>
        <v>28.88</v>
      </c>
      <c r="Q95" s="5">
        <f t="shared" si="29"/>
        <v>0</v>
      </c>
    </row>
    <row r="96" spans="2:17" ht="15.75">
      <c r="B96" s="11"/>
      <c r="C96" s="7" t="str">
        <f>$T$6</f>
        <v>RQAP x 0,767 %</v>
      </c>
      <c r="D96" s="196">
        <f>ROUND((D93+D94)*$U$6,2)</f>
        <v>12.14</v>
      </c>
      <c r="E96" s="196"/>
      <c r="F96" s="196"/>
      <c r="G96" s="12"/>
      <c r="H96" s="7"/>
      <c r="I96" s="7"/>
      <c r="K96" s="7" t="str">
        <f>$T$6</f>
        <v>RQAP x 0,767 %</v>
      </c>
      <c r="L96" s="84">
        <f t="shared" si="25"/>
        <v>0</v>
      </c>
      <c r="M96" s="38">
        <f t="shared" si="26"/>
        <v>0</v>
      </c>
      <c r="N96" s="5">
        <f t="shared" si="27"/>
        <v>12.14</v>
      </c>
      <c r="P96" s="5">
        <f t="shared" si="28"/>
        <v>12.14</v>
      </c>
      <c r="Q96" s="5">
        <f t="shared" si="29"/>
        <v>0</v>
      </c>
    </row>
    <row r="97" spans="2:17" ht="15.75">
      <c r="B97" s="11"/>
      <c r="C97" s="7" t="str">
        <f>$T$9</f>
        <v>RRQ x 5.55 %</v>
      </c>
      <c r="D97" s="201">
        <f>IF((D93+D94-67.3+D100)*$U$9&gt;0,ROUND(((D93+D94-67.3+D100)*$U$9),2),0)</f>
        <v>89.23</v>
      </c>
      <c r="E97" s="201"/>
      <c r="F97" s="201"/>
      <c r="G97" s="12"/>
      <c r="H97" s="7"/>
      <c r="I97" s="7"/>
      <c r="K97" s="7" t="str">
        <f>$T$9</f>
        <v>RRQ x 5.55 %</v>
      </c>
      <c r="L97" s="84">
        <f t="shared" si="25"/>
        <v>0</v>
      </c>
      <c r="M97" s="38">
        <f t="shared" si="26"/>
        <v>0</v>
      </c>
      <c r="N97" s="5">
        <f t="shared" si="27"/>
        <v>89.23</v>
      </c>
      <c r="P97" s="5">
        <f t="shared" si="28"/>
        <v>89.23</v>
      </c>
      <c r="Q97" s="5">
        <f t="shared" si="29"/>
        <v>0</v>
      </c>
    </row>
    <row r="98" spans="2:17" ht="15.75">
      <c r="B98" s="11"/>
      <c r="C98" s="7" t="str">
        <f>$T$7</f>
        <v>FSS x 1,70 %</v>
      </c>
      <c r="D98" s="201">
        <f>ROUND((D93+D94+F17)*$U$7,2)</f>
        <v>28.48</v>
      </c>
      <c r="E98" s="201"/>
      <c r="F98" s="201"/>
      <c r="G98" s="12"/>
      <c r="H98" s="7"/>
      <c r="I98" s="7"/>
      <c r="K98" s="7" t="str">
        <f>$C$33</f>
        <v>FSS x 1,70 %</v>
      </c>
      <c r="L98" s="84">
        <f t="shared" si="25"/>
        <v>0</v>
      </c>
      <c r="M98" s="38">
        <f t="shared" si="26"/>
        <v>0</v>
      </c>
      <c r="N98" s="5">
        <f t="shared" si="27"/>
        <v>28.48</v>
      </c>
      <c r="P98" s="5">
        <f t="shared" si="28"/>
        <v>28.48</v>
      </c>
      <c r="Q98" s="5">
        <f t="shared" si="29"/>
        <v>0</v>
      </c>
    </row>
    <row r="99" spans="2:17" ht="15.75">
      <c r="B99" s="11"/>
      <c r="C99" s="7" t="str">
        <f>$C$34</f>
        <v>CSST /100 x 1.10%</v>
      </c>
      <c r="D99" s="201">
        <f>ROUND((D93+D94+F17)*$U$8,2)</f>
        <v>19.26</v>
      </c>
      <c r="E99" s="201"/>
      <c r="F99" s="201"/>
      <c r="G99" s="12"/>
      <c r="H99" s="7"/>
      <c r="I99" s="7"/>
      <c r="K99" s="7" t="str">
        <f>$C$34</f>
        <v>CSST /100 x 1.10%</v>
      </c>
      <c r="L99" s="84">
        <f t="shared" si="25"/>
        <v>0</v>
      </c>
      <c r="M99" s="38">
        <f t="shared" si="26"/>
        <v>0</v>
      </c>
      <c r="N99" s="5">
        <f t="shared" si="27"/>
        <v>19.26</v>
      </c>
      <c r="P99" s="5">
        <f t="shared" si="28"/>
        <v>19.26</v>
      </c>
      <c r="Q99" s="5">
        <f t="shared" si="29"/>
        <v>0</v>
      </c>
    </row>
    <row r="100" spans="2:17" ht="15.75">
      <c r="B100" s="11"/>
      <c r="C100" s="7" t="s">
        <v>11</v>
      </c>
      <c r="D100" s="196">
        <f>F17</f>
        <v>25</v>
      </c>
      <c r="E100" s="196"/>
      <c r="F100" s="196"/>
      <c r="G100" s="12"/>
      <c r="H100" s="7"/>
      <c r="I100" s="7"/>
      <c r="K100" s="1" t="str">
        <f>C100</f>
        <v>Assurances Collectives</v>
      </c>
      <c r="L100" s="84">
        <f t="shared" si="25"/>
        <v>0</v>
      </c>
      <c r="M100" s="38">
        <f t="shared" si="26"/>
        <v>0</v>
      </c>
      <c r="N100" s="5">
        <f t="shared" si="27"/>
        <v>25</v>
      </c>
      <c r="P100" s="5">
        <f t="shared" si="28"/>
        <v>25</v>
      </c>
      <c r="Q100" s="5">
        <f t="shared" si="29"/>
        <v>0</v>
      </c>
    </row>
    <row r="101" spans="2:17" ht="15.75">
      <c r="B101" s="11"/>
      <c r="C101" s="7" t="s">
        <v>12</v>
      </c>
      <c r="D101" s="196">
        <f>G17</f>
        <v>16.5</v>
      </c>
      <c r="E101" s="196"/>
      <c r="F101" s="196"/>
      <c r="G101" s="12"/>
      <c r="H101" s="7"/>
      <c r="I101" s="7"/>
      <c r="K101" s="1" t="str">
        <f>C101</f>
        <v>RRS Employeur</v>
      </c>
      <c r="L101" s="84">
        <f t="shared" si="25"/>
        <v>0</v>
      </c>
      <c r="M101" s="38">
        <f t="shared" si="26"/>
        <v>0</v>
      </c>
      <c r="N101" s="5">
        <f t="shared" si="27"/>
        <v>16.5</v>
      </c>
      <c r="P101" s="5">
        <f t="shared" si="28"/>
        <v>16.5</v>
      </c>
      <c r="Q101" s="5">
        <f t="shared" si="29"/>
        <v>0</v>
      </c>
    </row>
    <row r="102" spans="2:13" ht="16.5" thickBot="1">
      <c r="B102" s="13"/>
      <c r="C102" s="14"/>
      <c r="D102" s="14"/>
      <c r="E102" s="14"/>
      <c r="F102" s="14"/>
      <c r="G102" s="15"/>
      <c r="H102" s="7"/>
      <c r="I102" s="7"/>
      <c r="M102" s="36"/>
    </row>
    <row r="103" spans="2:13" ht="16.5" thickBot="1">
      <c r="B103" s="7"/>
      <c r="C103" s="7"/>
      <c r="D103" s="7"/>
      <c r="E103" s="7"/>
      <c r="F103" s="7"/>
      <c r="G103" s="7"/>
      <c r="H103" s="7"/>
      <c r="I103" s="7"/>
      <c r="M103" s="36"/>
    </row>
    <row r="104" spans="2:13" ht="15.75">
      <c r="B104" s="8"/>
      <c r="C104" s="17"/>
      <c r="D104" s="17"/>
      <c r="E104" s="17"/>
      <c r="F104" s="17"/>
      <c r="G104" s="18"/>
      <c r="H104" s="7"/>
      <c r="I104" s="7"/>
      <c r="M104" s="36"/>
    </row>
    <row r="105" spans="2:14" ht="21">
      <c r="B105" s="11">
        <f>B19</f>
        <v>7</v>
      </c>
      <c r="C105" s="3" t="str">
        <f>C19</f>
        <v>Administration</v>
      </c>
      <c r="D105" s="199"/>
      <c r="E105" s="199"/>
      <c r="F105" s="199"/>
      <c r="G105" s="12"/>
      <c r="H105" s="7"/>
      <c r="I105" s="7"/>
      <c r="K105" s="3" t="str">
        <f>C105</f>
        <v>Administration</v>
      </c>
      <c r="L105" s="110" t="s">
        <v>49</v>
      </c>
      <c r="M105" s="110" t="s">
        <v>44</v>
      </c>
      <c r="N105" s="110" t="s">
        <v>50</v>
      </c>
    </row>
    <row r="106" spans="2:17" ht="15.75">
      <c r="B106" s="11"/>
      <c r="C106" s="29" t="s">
        <v>1</v>
      </c>
      <c r="D106" s="200">
        <f>D19</f>
        <v>1700</v>
      </c>
      <c r="E106" s="200"/>
      <c r="F106" s="200"/>
      <c r="G106" s="44"/>
      <c r="H106" s="86"/>
      <c r="I106" s="7"/>
      <c r="K106" s="29" t="s">
        <v>1</v>
      </c>
      <c r="L106" s="84">
        <f aca="true" t="shared" si="30" ref="L106:L114">ROUND(D106*L$19/P$19,2)</f>
        <v>283.33</v>
      </c>
      <c r="M106" s="38">
        <f aca="true" t="shared" si="31" ref="M106:M114">ROUND(D106*M$19/P$19,2)</f>
        <v>566.67</v>
      </c>
      <c r="N106" s="5">
        <f aca="true" t="shared" si="32" ref="N106:N114">ROUND(D106*N$19/P$19,2)</f>
        <v>850</v>
      </c>
      <c r="P106" s="5">
        <f aca="true" t="shared" si="33" ref="P106:P114">SUM(L106:O106)</f>
        <v>1700</v>
      </c>
      <c r="Q106" s="5">
        <f aca="true" t="shared" si="34" ref="Q106:Q114">D106-P106</f>
        <v>0</v>
      </c>
    </row>
    <row r="107" spans="2:17" ht="15.75">
      <c r="B107" s="11"/>
      <c r="C107" s="7" t="s">
        <v>17</v>
      </c>
      <c r="D107" s="196">
        <f>E19</f>
        <v>0</v>
      </c>
      <c r="E107" s="196"/>
      <c r="F107" s="196"/>
      <c r="G107" s="12"/>
      <c r="H107" s="7"/>
      <c r="I107" s="7"/>
      <c r="K107" s="7" t="s">
        <v>17</v>
      </c>
      <c r="L107" s="84">
        <f t="shared" si="30"/>
        <v>0</v>
      </c>
      <c r="M107" s="38">
        <f t="shared" si="31"/>
        <v>0</v>
      </c>
      <c r="N107" s="5">
        <f t="shared" si="32"/>
        <v>0</v>
      </c>
      <c r="P107" s="5">
        <f t="shared" si="33"/>
        <v>0</v>
      </c>
      <c r="Q107" s="5">
        <f t="shared" si="34"/>
        <v>0</v>
      </c>
    </row>
    <row r="108" spans="2:17" ht="15.75">
      <c r="B108" s="11"/>
      <c r="C108" s="7" t="str">
        <f>$T$5</f>
        <v>Assurance-emploi x 1,25 % x 1,4</v>
      </c>
      <c r="D108" s="196">
        <f>ROUND((D106+D107)*$U$5,2)</f>
        <v>29.75</v>
      </c>
      <c r="E108" s="196"/>
      <c r="F108" s="196"/>
      <c r="G108" s="12"/>
      <c r="H108" s="7"/>
      <c r="I108" s="7"/>
      <c r="K108" s="7" t="str">
        <f>$C$30</f>
        <v>Assurance-emploi x 1,25 % x 1,4</v>
      </c>
      <c r="L108" s="84">
        <f t="shared" si="30"/>
        <v>4.96</v>
      </c>
      <c r="M108" s="38">
        <f t="shared" si="31"/>
        <v>9.92</v>
      </c>
      <c r="N108" s="5">
        <f t="shared" si="32"/>
        <v>14.88</v>
      </c>
      <c r="P108" s="5">
        <f t="shared" si="33"/>
        <v>29.759999999999998</v>
      </c>
      <c r="Q108" s="5">
        <f t="shared" si="34"/>
        <v>-0.00999999999999801</v>
      </c>
    </row>
    <row r="109" spans="2:17" ht="15.75">
      <c r="B109" s="11"/>
      <c r="C109" s="7" t="str">
        <f>$T$6</f>
        <v>RQAP x 0,767 %</v>
      </c>
      <c r="D109" s="196">
        <f>ROUND((D106+D107)*$U$6,2)</f>
        <v>12.51</v>
      </c>
      <c r="E109" s="196"/>
      <c r="F109" s="196"/>
      <c r="G109" s="12"/>
      <c r="H109" s="7"/>
      <c r="I109" s="7"/>
      <c r="K109" s="7" t="str">
        <f>$T$6</f>
        <v>RQAP x 0,767 %</v>
      </c>
      <c r="L109" s="84">
        <f t="shared" si="30"/>
        <v>2.09</v>
      </c>
      <c r="M109" s="38">
        <f t="shared" si="31"/>
        <v>4.17</v>
      </c>
      <c r="N109" s="5">
        <f t="shared" si="32"/>
        <v>6.26</v>
      </c>
      <c r="P109" s="5">
        <f t="shared" si="33"/>
        <v>12.52</v>
      </c>
      <c r="Q109" s="5">
        <f t="shared" si="34"/>
        <v>-0.009999999999999787</v>
      </c>
    </row>
    <row r="110" spans="2:17" ht="15.75">
      <c r="B110" s="11"/>
      <c r="C110" s="7" t="str">
        <f>$T$9</f>
        <v>RRQ x 5.55 %</v>
      </c>
      <c r="D110" s="201">
        <f>IF((D106+D107-67.3+D113)*$U$9&gt;0,ROUND(((D106+D107-67.3+D113)*$U$9),2),0)</f>
        <v>91.72</v>
      </c>
      <c r="E110" s="201"/>
      <c r="F110" s="201"/>
      <c r="G110" s="12"/>
      <c r="H110" s="7"/>
      <c r="I110" s="7"/>
      <c r="K110" s="7" t="str">
        <f>$T$9</f>
        <v>RRQ x 5.55 %</v>
      </c>
      <c r="L110" s="84">
        <f t="shared" si="30"/>
        <v>15.29</v>
      </c>
      <c r="M110" s="38">
        <f t="shared" si="31"/>
        <v>30.57</v>
      </c>
      <c r="N110" s="5">
        <f t="shared" si="32"/>
        <v>45.86</v>
      </c>
      <c r="P110" s="5">
        <f t="shared" si="33"/>
        <v>91.72</v>
      </c>
      <c r="Q110" s="5">
        <f t="shared" si="34"/>
        <v>0</v>
      </c>
    </row>
    <row r="111" spans="2:17" ht="15.75">
      <c r="B111" s="11"/>
      <c r="C111" s="7" t="str">
        <f>$T$7</f>
        <v>FSS x 1,70 %</v>
      </c>
      <c r="D111" s="201">
        <f>ROUND((D106+D107+F19)*$U$7,2)</f>
        <v>29.24</v>
      </c>
      <c r="E111" s="201"/>
      <c r="F111" s="201"/>
      <c r="G111" s="12"/>
      <c r="H111" s="7"/>
      <c r="I111" s="7"/>
      <c r="K111" s="7" t="str">
        <f>$C$33</f>
        <v>FSS x 1,70 %</v>
      </c>
      <c r="L111" s="84">
        <f t="shared" si="30"/>
        <v>4.87</v>
      </c>
      <c r="M111" s="38">
        <f t="shared" si="31"/>
        <v>9.75</v>
      </c>
      <c r="N111" s="5">
        <f t="shared" si="32"/>
        <v>14.62</v>
      </c>
      <c r="P111" s="5">
        <f t="shared" si="33"/>
        <v>29.240000000000002</v>
      </c>
      <c r="Q111" s="5">
        <f t="shared" si="34"/>
        <v>0</v>
      </c>
    </row>
    <row r="112" spans="2:17" ht="15.75">
      <c r="B112" s="11"/>
      <c r="C112" s="7" t="str">
        <f>$C$34</f>
        <v>CSST /100 x 1.10%</v>
      </c>
      <c r="D112" s="201">
        <f>ROUND((D106+D107+F19)*$U$8,2)</f>
        <v>19.78</v>
      </c>
      <c r="E112" s="201"/>
      <c r="F112" s="201"/>
      <c r="G112" s="12"/>
      <c r="H112" s="7"/>
      <c r="I112" s="7"/>
      <c r="K112" s="7" t="str">
        <f>$C$34</f>
        <v>CSST /100 x 1.10%</v>
      </c>
      <c r="L112" s="84">
        <f t="shared" si="30"/>
        <v>3.3</v>
      </c>
      <c r="M112" s="38">
        <f t="shared" si="31"/>
        <v>6.59</v>
      </c>
      <c r="N112" s="5">
        <f t="shared" si="32"/>
        <v>9.89</v>
      </c>
      <c r="P112" s="5">
        <f t="shared" si="33"/>
        <v>19.78</v>
      </c>
      <c r="Q112" s="5">
        <f t="shared" si="34"/>
        <v>0</v>
      </c>
    </row>
    <row r="113" spans="2:17" ht="15.75">
      <c r="B113" s="11"/>
      <c r="C113" s="7" t="s">
        <v>11</v>
      </c>
      <c r="D113" s="196">
        <f>F19</f>
        <v>20</v>
      </c>
      <c r="E113" s="196"/>
      <c r="F113" s="196"/>
      <c r="G113" s="12"/>
      <c r="H113" s="7"/>
      <c r="I113" s="7"/>
      <c r="K113" s="1" t="str">
        <f>C113</f>
        <v>Assurances Collectives</v>
      </c>
      <c r="L113" s="84">
        <f t="shared" si="30"/>
        <v>3.33</v>
      </c>
      <c r="M113" s="38">
        <f t="shared" si="31"/>
        <v>6.67</v>
      </c>
      <c r="N113" s="5">
        <f t="shared" si="32"/>
        <v>10</v>
      </c>
      <c r="P113" s="5">
        <f t="shared" si="33"/>
        <v>20</v>
      </c>
      <c r="Q113" s="5">
        <f t="shared" si="34"/>
        <v>0</v>
      </c>
    </row>
    <row r="114" spans="2:17" ht="15.75">
      <c r="B114" s="11"/>
      <c r="C114" s="7" t="s">
        <v>12</v>
      </c>
      <c r="D114" s="196">
        <f>G19</f>
        <v>17</v>
      </c>
      <c r="E114" s="196"/>
      <c r="F114" s="196"/>
      <c r="G114" s="12"/>
      <c r="H114" s="7"/>
      <c r="I114" s="7"/>
      <c r="K114" s="1" t="str">
        <f>C114</f>
        <v>RRS Employeur</v>
      </c>
      <c r="L114" s="84">
        <f t="shared" si="30"/>
        <v>2.83</v>
      </c>
      <c r="M114" s="38">
        <f t="shared" si="31"/>
        <v>5.67</v>
      </c>
      <c r="N114" s="5">
        <f t="shared" si="32"/>
        <v>8.5</v>
      </c>
      <c r="P114" s="5">
        <f t="shared" si="33"/>
        <v>17</v>
      </c>
      <c r="Q114" s="5">
        <f t="shared" si="34"/>
        <v>0</v>
      </c>
    </row>
    <row r="115" spans="2:13" ht="16.5" thickBot="1">
      <c r="B115" s="13"/>
      <c r="C115" s="14"/>
      <c r="D115" s="14"/>
      <c r="E115" s="14"/>
      <c r="F115" s="14"/>
      <c r="G115" s="15"/>
      <c r="H115" s="7"/>
      <c r="I115" s="7"/>
      <c r="M115" s="36"/>
    </row>
    <row r="116" spans="2:13" ht="15.75">
      <c r="B116" s="7"/>
      <c r="C116" s="7"/>
      <c r="D116" s="7"/>
      <c r="E116" s="7"/>
      <c r="F116" s="7"/>
      <c r="G116" s="7"/>
      <c r="H116" s="7"/>
      <c r="I116" s="7"/>
      <c r="M116" s="36"/>
    </row>
    <row r="117" spans="2:17" ht="15.75">
      <c r="B117" s="24"/>
      <c r="C117" s="24"/>
      <c r="D117" s="24"/>
      <c r="E117" s="24"/>
      <c r="F117" s="24"/>
      <c r="G117" s="24"/>
      <c r="H117" s="24"/>
      <c r="I117" s="24"/>
      <c r="K117" s="36"/>
      <c r="L117" s="47"/>
      <c r="M117" s="38"/>
      <c r="N117" s="38"/>
      <c r="O117" s="36"/>
      <c r="P117" s="38"/>
      <c r="Q117" s="38"/>
    </row>
    <row r="118" spans="3:15" ht="15" customHeight="1">
      <c r="C118" s="5" t="s">
        <v>18</v>
      </c>
      <c r="L118" s="216" t="str">
        <f>L2</f>
        <v>PROJET #1</v>
      </c>
      <c r="M118" s="216" t="str">
        <f>M2</f>
        <v>PROJET #2</v>
      </c>
      <c r="N118" s="216" t="str">
        <f>N2</f>
        <v>PROJET #3</v>
      </c>
      <c r="O118" s="5"/>
    </row>
    <row r="119" spans="12:14" ht="15.75">
      <c r="L119" s="217"/>
      <c r="M119" s="217"/>
      <c r="N119" s="217"/>
    </row>
    <row r="120" spans="3:22" ht="15.75">
      <c r="C120" s="37" t="s">
        <v>1</v>
      </c>
      <c r="D120" s="189">
        <f aca="true" t="shared" si="35" ref="D120:D128">D28+D41+D54+D67+D80+D93+D106</f>
        <v>10850</v>
      </c>
      <c r="E120" s="189"/>
      <c r="F120" s="189"/>
      <c r="K120" s="1" t="s">
        <v>0</v>
      </c>
      <c r="L120" s="84">
        <f aca="true" t="shared" si="36" ref="L120:N128">L28+L41+L54+L67+L80+L93+L106</f>
        <v>1683.33</v>
      </c>
      <c r="M120" s="47">
        <f t="shared" si="36"/>
        <v>3516.67</v>
      </c>
      <c r="N120" s="84">
        <f t="shared" si="36"/>
        <v>5650</v>
      </c>
      <c r="P120" s="5">
        <f>SUM(L120:N120)</f>
        <v>10850</v>
      </c>
      <c r="Q120" s="5"/>
      <c r="R120" s="5"/>
      <c r="U120" s="36"/>
      <c r="V120" s="38"/>
    </row>
    <row r="121" spans="3:22" ht="15.75">
      <c r="C121" s="7" t="s">
        <v>17</v>
      </c>
      <c r="D121" s="189">
        <f t="shared" si="35"/>
        <v>0</v>
      </c>
      <c r="E121" s="189"/>
      <c r="F121" s="189"/>
      <c r="K121" s="1" t="s">
        <v>41</v>
      </c>
      <c r="L121" s="84">
        <f t="shared" si="36"/>
        <v>0</v>
      </c>
      <c r="M121" s="47">
        <f t="shared" si="36"/>
        <v>0</v>
      </c>
      <c r="N121" s="84">
        <f t="shared" si="36"/>
        <v>0</v>
      </c>
      <c r="P121" s="5">
        <f aca="true" t="shared" si="37" ref="P121:P129">SUM(L121:N121)</f>
        <v>0</v>
      </c>
      <c r="Q121" s="5"/>
      <c r="R121" s="5"/>
      <c r="U121" s="36"/>
      <c r="V121" s="38"/>
    </row>
    <row r="122" spans="3:22" ht="15.75">
      <c r="C122" s="7" t="str">
        <f>$T$5</f>
        <v>Assurance-emploi x 1,25 % x 1,4</v>
      </c>
      <c r="D122" s="189">
        <f t="shared" si="35"/>
        <v>189.89</v>
      </c>
      <c r="E122" s="189"/>
      <c r="F122" s="189"/>
      <c r="K122" s="24" t="s">
        <v>6</v>
      </c>
      <c r="L122" s="84">
        <f t="shared" si="36"/>
        <v>29.46</v>
      </c>
      <c r="M122" s="47">
        <f t="shared" si="36"/>
        <v>61.55</v>
      </c>
      <c r="N122" s="84">
        <f t="shared" si="36"/>
        <v>98.88999999999999</v>
      </c>
      <c r="P122" s="5">
        <f t="shared" si="37"/>
        <v>189.89999999999998</v>
      </c>
      <c r="Q122" s="5">
        <f>M145-P122</f>
        <v>0</v>
      </c>
      <c r="R122" s="5"/>
      <c r="U122" s="36"/>
      <c r="V122" s="38"/>
    </row>
    <row r="123" spans="3:22" ht="15.75">
      <c r="C123" s="7" t="str">
        <f>$T$6</f>
        <v>RQAP x 0,767 %</v>
      </c>
      <c r="D123" s="189">
        <f t="shared" si="35"/>
        <v>79.85000000000001</v>
      </c>
      <c r="E123" s="189"/>
      <c r="F123" s="189"/>
      <c r="K123" s="24" t="s">
        <v>2</v>
      </c>
      <c r="L123" s="84">
        <f t="shared" si="36"/>
        <v>12.39</v>
      </c>
      <c r="M123" s="47">
        <f t="shared" si="36"/>
        <v>25.880000000000003</v>
      </c>
      <c r="N123" s="84">
        <f t="shared" si="36"/>
        <v>41.589999999999996</v>
      </c>
      <c r="P123" s="5">
        <f t="shared" si="37"/>
        <v>79.86</v>
      </c>
      <c r="Q123" s="5">
        <f>M139-P123</f>
        <v>0</v>
      </c>
      <c r="R123" s="5"/>
      <c r="U123" s="36"/>
      <c r="V123" s="38"/>
    </row>
    <row r="124" spans="3:22" ht="15.75">
      <c r="C124" s="7" t="str">
        <f>$T$9</f>
        <v>RRQ x 5.55 %</v>
      </c>
      <c r="D124" s="189">
        <f t="shared" si="35"/>
        <v>589.62</v>
      </c>
      <c r="E124" s="189"/>
      <c r="F124" s="189"/>
      <c r="K124" s="24" t="s">
        <v>3</v>
      </c>
      <c r="L124" s="84">
        <f t="shared" si="36"/>
        <v>92.03</v>
      </c>
      <c r="M124" s="47">
        <f t="shared" si="36"/>
        <v>191.54</v>
      </c>
      <c r="N124" s="84">
        <f t="shared" si="36"/>
        <v>306.05</v>
      </c>
      <c r="P124" s="5">
        <f t="shared" si="37"/>
        <v>589.62</v>
      </c>
      <c r="Q124" s="5">
        <f>M137-P124</f>
        <v>0</v>
      </c>
      <c r="R124" s="5"/>
      <c r="U124" s="36"/>
      <c r="V124" s="38"/>
    </row>
    <row r="125" spans="3:22" ht="15.75">
      <c r="C125" s="7" t="str">
        <f>$T$7</f>
        <v>FSS x 1,70 %</v>
      </c>
      <c r="D125" s="189">
        <f t="shared" si="35"/>
        <v>188.63</v>
      </c>
      <c r="E125" s="189"/>
      <c r="F125" s="189"/>
      <c r="K125" s="24" t="s">
        <v>8</v>
      </c>
      <c r="L125" s="84">
        <f t="shared" si="36"/>
        <v>29.52</v>
      </c>
      <c r="M125" s="47">
        <f t="shared" si="36"/>
        <v>61.35</v>
      </c>
      <c r="N125" s="84">
        <f t="shared" si="36"/>
        <v>97.76</v>
      </c>
      <c r="P125" s="5">
        <f t="shared" si="37"/>
        <v>188.63</v>
      </c>
      <c r="Q125" s="5">
        <f>M138-P125</f>
        <v>0</v>
      </c>
      <c r="R125" s="5"/>
      <c r="U125" s="38"/>
      <c r="V125" s="38"/>
    </row>
    <row r="126" spans="3:22" ht="15.75">
      <c r="C126" s="7" t="str">
        <f>$C$34</f>
        <v>CSST /100 x 1.10%</v>
      </c>
      <c r="D126" s="189">
        <f t="shared" si="35"/>
        <v>127.60000000000001</v>
      </c>
      <c r="E126" s="189"/>
      <c r="F126" s="189"/>
      <c r="K126" s="24" t="s">
        <v>7</v>
      </c>
      <c r="L126" s="84">
        <f t="shared" si="36"/>
        <v>19.98</v>
      </c>
      <c r="M126" s="47">
        <f t="shared" si="36"/>
        <v>41.49000000000001</v>
      </c>
      <c r="N126" s="84">
        <f t="shared" si="36"/>
        <v>66.13000000000001</v>
      </c>
      <c r="P126" s="5">
        <f t="shared" si="37"/>
        <v>127.60000000000002</v>
      </c>
      <c r="Q126" s="5">
        <f>M141-P126</f>
        <v>0</v>
      </c>
      <c r="R126" s="5"/>
      <c r="U126" s="36"/>
      <c r="V126" s="38"/>
    </row>
    <row r="127" spans="3:18" ht="15.75">
      <c r="C127" s="7" t="s">
        <v>11</v>
      </c>
      <c r="D127" s="189">
        <f t="shared" si="35"/>
        <v>245</v>
      </c>
      <c r="E127" s="189"/>
      <c r="F127" s="189"/>
      <c r="K127" s="36" t="s">
        <v>11</v>
      </c>
      <c r="L127" s="84">
        <f t="shared" si="36"/>
        <v>53.33</v>
      </c>
      <c r="M127" s="47">
        <f t="shared" si="36"/>
        <v>91.67</v>
      </c>
      <c r="N127" s="84">
        <f t="shared" si="36"/>
        <v>100</v>
      </c>
      <c r="P127" s="5">
        <f t="shared" si="37"/>
        <v>245</v>
      </c>
      <c r="Q127" s="5">
        <f>R140-P127</f>
        <v>0</v>
      </c>
      <c r="R127" s="5"/>
    </row>
    <row r="128" spans="3:18" ht="15.75">
      <c r="C128" s="7" t="s">
        <v>12</v>
      </c>
      <c r="D128" s="189">
        <f t="shared" si="35"/>
        <v>108.5</v>
      </c>
      <c r="E128" s="189"/>
      <c r="F128" s="189"/>
      <c r="K128" s="36" t="s">
        <v>12</v>
      </c>
      <c r="L128" s="84">
        <f t="shared" si="36"/>
        <v>16.83</v>
      </c>
      <c r="M128" s="47">
        <f t="shared" si="36"/>
        <v>35.17</v>
      </c>
      <c r="N128" s="84">
        <f t="shared" si="36"/>
        <v>56.5</v>
      </c>
      <c r="P128" s="5">
        <f t="shared" si="37"/>
        <v>108.5</v>
      </c>
      <c r="Q128" s="5">
        <f>M152-P128</f>
        <v>0</v>
      </c>
      <c r="R128" s="5"/>
    </row>
    <row r="129" spans="11:18" ht="15.75">
      <c r="K129" s="1" t="s">
        <v>42</v>
      </c>
      <c r="P129" s="5">
        <f t="shared" si="37"/>
        <v>0</v>
      </c>
      <c r="Q129" s="5"/>
      <c r="R129" s="5"/>
    </row>
    <row r="130" spans="4:18" ht="15.75">
      <c r="D130" s="5">
        <f>D120+D121</f>
        <v>10850</v>
      </c>
      <c r="P130" s="5"/>
      <c r="R130" s="5"/>
    </row>
    <row r="131" spans="12:16" ht="15.75">
      <c r="L131" s="84">
        <f>SUM(L120:L130)</f>
        <v>1936.87</v>
      </c>
      <c r="M131" s="84">
        <f>SUM(M120:M130)</f>
        <v>4025.3200000000006</v>
      </c>
      <c r="N131" s="84">
        <f>SUM(N120:N130)</f>
        <v>6416.920000000001</v>
      </c>
      <c r="O131" s="107"/>
      <c r="P131" s="107">
        <f>SUM(P120:P130)</f>
        <v>12379.11</v>
      </c>
    </row>
    <row r="132" spans="16:21" ht="15.75">
      <c r="P132" s="5"/>
      <c r="T132" s="81"/>
      <c r="U132" s="5"/>
    </row>
    <row r="133" spans="12:21" ht="15.75">
      <c r="L133" s="108">
        <f>SUM(L28:L116)-L131</f>
        <v>0</v>
      </c>
      <c r="M133" s="108">
        <f>SUM(M28:M116)-M131</f>
        <v>0</v>
      </c>
      <c r="N133" s="108">
        <f>SUM(N28:N116)-N131</f>
        <v>0</v>
      </c>
      <c r="P133" s="5"/>
      <c r="Q133" s="5"/>
      <c r="T133" s="81"/>
      <c r="U133" s="5"/>
    </row>
    <row r="134" spans="12:21" ht="15.75">
      <c r="L134" s="84"/>
      <c r="M134" s="84"/>
      <c r="N134" s="84"/>
      <c r="P134" s="5"/>
      <c r="Q134" s="5"/>
      <c r="T134" s="81"/>
      <c r="U134" s="5"/>
    </row>
    <row r="135" spans="11:21" ht="16.5" thickBot="1">
      <c r="K135" s="57"/>
      <c r="L135" s="57"/>
      <c r="M135" s="57"/>
      <c r="N135" s="57"/>
      <c r="O135" s="58"/>
      <c r="P135" s="58"/>
      <c r="Q135" s="59"/>
      <c r="R135" s="59"/>
      <c r="T135" s="81"/>
      <c r="U135" s="5"/>
    </row>
    <row r="136" spans="11:21" ht="16.5" thickBot="1">
      <c r="K136" s="60" t="s">
        <v>20</v>
      </c>
      <c r="L136" s="60" t="s">
        <v>21</v>
      </c>
      <c r="M136" s="60" t="s">
        <v>22</v>
      </c>
      <c r="N136" s="219" t="s">
        <v>23</v>
      </c>
      <c r="O136" s="220"/>
      <c r="P136" s="58"/>
      <c r="Q136" s="96"/>
      <c r="R136" s="95"/>
      <c r="T136" s="81"/>
      <c r="U136" s="5"/>
    </row>
    <row r="137" spans="11:21" ht="16.5" thickBot="1">
      <c r="K137" s="144" t="s">
        <v>24</v>
      </c>
      <c r="L137" s="62">
        <f>M137</f>
        <v>589.62</v>
      </c>
      <c r="M137" s="63">
        <f>P124</f>
        <v>589.62</v>
      </c>
      <c r="N137" s="223">
        <f>L137+M137</f>
        <v>1179.24</v>
      </c>
      <c r="O137" s="223"/>
      <c r="P137" s="58"/>
      <c r="Q137" s="61" t="s">
        <v>43</v>
      </c>
      <c r="R137" s="82">
        <f>D23</f>
        <v>10850</v>
      </c>
      <c r="T137" s="81"/>
      <c r="U137" s="5"/>
    </row>
    <row r="138" spans="11:21" ht="16.5" thickBot="1">
      <c r="K138" s="64" t="s">
        <v>25</v>
      </c>
      <c r="L138" s="145"/>
      <c r="M138" s="65">
        <f>P125</f>
        <v>188.63</v>
      </c>
      <c r="N138" s="206">
        <f>L138+M138</f>
        <v>188.63</v>
      </c>
      <c r="O138" s="206"/>
      <c r="P138" s="58"/>
      <c r="Q138" s="61" t="s">
        <v>40</v>
      </c>
      <c r="R138" s="82">
        <f>E23</f>
        <v>0</v>
      </c>
      <c r="T138" s="81"/>
      <c r="U138" s="5"/>
    </row>
    <row r="139" spans="11:21" ht="16.5" thickBot="1">
      <c r="K139" s="64" t="s">
        <v>27</v>
      </c>
      <c r="L139" s="66">
        <f>ROUND(M139/1.4,2)</f>
        <v>57.04</v>
      </c>
      <c r="M139" s="65">
        <f>P123</f>
        <v>79.86</v>
      </c>
      <c r="N139" s="206">
        <f>L139+M139</f>
        <v>136.9</v>
      </c>
      <c r="O139" s="206"/>
      <c r="P139" s="58"/>
      <c r="Q139" s="61" t="s">
        <v>15</v>
      </c>
      <c r="R139" s="89">
        <f>SUM(R137:R138)</f>
        <v>10850</v>
      </c>
      <c r="T139" s="81"/>
      <c r="U139" s="5"/>
    </row>
    <row r="140" spans="11:21" ht="16.5" thickBot="1">
      <c r="K140" s="64" t="s">
        <v>29</v>
      </c>
      <c r="L140" s="66">
        <f>'Groupe d''employé'!D132</f>
        <v>475.8299999999999</v>
      </c>
      <c r="M140" s="146"/>
      <c r="N140" s="206">
        <f>L140+M140</f>
        <v>475.8299999999999</v>
      </c>
      <c r="O140" s="206"/>
      <c r="P140" s="58"/>
      <c r="Q140" s="61" t="s">
        <v>26</v>
      </c>
      <c r="R140" s="82">
        <f>F23</f>
        <v>245</v>
      </c>
      <c r="T140" s="81"/>
      <c r="U140" s="5"/>
    </row>
    <row r="141" spans="11:21" ht="16.5" thickBot="1">
      <c r="K141" s="64" t="s">
        <v>31</v>
      </c>
      <c r="L141" s="147"/>
      <c r="M141" s="68">
        <f>P126</f>
        <v>127.60000000000002</v>
      </c>
      <c r="N141" s="218">
        <f>L141+M141</f>
        <v>127.60000000000002</v>
      </c>
      <c r="O141" s="218"/>
      <c r="P141" s="58"/>
      <c r="Q141" s="61" t="s">
        <v>38</v>
      </c>
      <c r="R141" s="82">
        <f>G23</f>
        <v>108.5</v>
      </c>
      <c r="T141" s="81"/>
      <c r="U141" s="5"/>
    </row>
    <row r="142" spans="11:21" ht="16.5" thickBot="1">
      <c r="K142" s="60" t="s">
        <v>33</v>
      </c>
      <c r="L142" s="69">
        <f>SUM(L137:L141)</f>
        <v>1122.4899999999998</v>
      </c>
      <c r="M142" s="70">
        <f>SUM(M137:M141)</f>
        <v>985.71</v>
      </c>
      <c r="N142" s="221">
        <f>SUM(N137:O141)</f>
        <v>2108.2</v>
      </c>
      <c r="O142" s="222"/>
      <c r="P142" s="58"/>
      <c r="Q142" s="61" t="s">
        <v>14</v>
      </c>
      <c r="R142" s="82">
        <f>M142+M147</f>
        <v>1175.6100000000001</v>
      </c>
      <c r="T142" s="81"/>
      <c r="U142" s="5"/>
    </row>
    <row r="143" spans="11:21" ht="16.5" thickBot="1">
      <c r="K143" s="57"/>
      <c r="L143" s="71"/>
      <c r="M143" s="71"/>
      <c r="N143" s="71"/>
      <c r="O143" s="58"/>
      <c r="P143" s="72"/>
      <c r="Q143" s="61" t="s">
        <v>28</v>
      </c>
      <c r="R143" s="82">
        <f>R139-L155</f>
        <v>8836.67</v>
      </c>
      <c r="T143" s="81"/>
      <c r="U143" s="5"/>
    </row>
    <row r="144" spans="11:21" ht="16.5" thickBot="1">
      <c r="K144" s="60" t="s">
        <v>34</v>
      </c>
      <c r="L144" s="73" t="s">
        <v>21</v>
      </c>
      <c r="M144" s="60" t="s">
        <v>22</v>
      </c>
      <c r="N144" s="219" t="s">
        <v>23</v>
      </c>
      <c r="O144" s="220"/>
      <c r="P144" s="74"/>
      <c r="Q144" s="61" t="s">
        <v>30</v>
      </c>
      <c r="R144" s="82">
        <f>N149+N152+N151</f>
        <v>3542.44</v>
      </c>
      <c r="T144" s="81"/>
      <c r="U144" s="5"/>
    </row>
    <row r="145" spans="11:21" ht="16.5" thickBot="1">
      <c r="K145" s="64" t="s">
        <v>35</v>
      </c>
      <c r="L145" s="75">
        <f>ROUND(M145/1.4,2)</f>
        <v>135.64</v>
      </c>
      <c r="M145" s="76">
        <f>P122</f>
        <v>189.89999999999998</v>
      </c>
      <c r="N145" s="206">
        <f>L145+M145</f>
        <v>325.53999999999996</v>
      </c>
      <c r="O145" s="206"/>
      <c r="P145" s="71"/>
      <c r="Q145" s="61" t="s">
        <v>32</v>
      </c>
      <c r="R145" s="67">
        <f>SUM(R143:R144)</f>
        <v>12379.11</v>
      </c>
      <c r="T145" s="81"/>
      <c r="U145" s="5"/>
    </row>
    <row r="146" spans="11:21" ht="16.5" thickBot="1">
      <c r="K146" s="77" t="s">
        <v>36</v>
      </c>
      <c r="L146" s="75">
        <f>'Groupe d''employé'!D138</f>
        <v>401.70000000000005</v>
      </c>
      <c r="M146" s="148"/>
      <c r="N146" s="218">
        <f>L146+M146</f>
        <v>401.70000000000005</v>
      </c>
      <c r="O146" s="218"/>
      <c r="P146" s="58"/>
      <c r="Q146" s="78"/>
      <c r="R146" s="78"/>
      <c r="T146" s="81"/>
      <c r="U146" s="5"/>
    </row>
    <row r="147" spans="11:21" ht="16.5" thickBot="1">
      <c r="K147" s="60" t="s">
        <v>33</v>
      </c>
      <c r="L147" s="69">
        <f>SUM(L145:L146)</f>
        <v>537.34</v>
      </c>
      <c r="M147" s="70">
        <f>SUM(M145:M146)</f>
        <v>189.89999999999998</v>
      </c>
      <c r="N147" s="221">
        <f>SUM(N145:O146)</f>
        <v>727.24</v>
      </c>
      <c r="O147" s="222"/>
      <c r="P147" s="58"/>
      <c r="Q147" s="59"/>
      <c r="R147" s="59"/>
      <c r="T147" s="81"/>
      <c r="U147" s="5"/>
    </row>
    <row r="148" spans="11:21" ht="16.5" thickBot="1">
      <c r="K148" s="57"/>
      <c r="L148" s="57"/>
      <c r="M148" s="57"/>
      <c r="N148" s="57"/>
      <c r="O148" s="58"/>
      <c r="P148" s="58"/>
      <c r="Q148" s="59"/>
      <c r="R148" s="59"/>
      <c r="T148" s="81"/>
      <c r="U148" s="5"/>
    </row>
    <row r="149" spans="11:21" ht="16.5" thickBot="1">
      <c r="K149" s="60" t="s">
        <v>37</v>
      </c>
      <c r="L149" s="69">
        <f>L142+L147</f>
        <v>1659.83</v>
      </c>
      <c r="M149" s="70">
        <f>M142+M147</f>
        <v>1175.6100000000001</v>
      </c>
      <c r="N149" s="221">
        <f>L149+M149</f>
        <v>2835.44</v>
      </c>
      <c r="O149" s="222"/>
      <c r="P149" s="58"/>
      <c r="Q149" s="59"/>
      <c r="R149" s="59"/>
      <c r="T149" s="81"/>
      <c r="U149" s="5"/>
    </row>
    <row r="150" spans="11:21" ht="16.5" thickBot="1">
      <c r="K150" s="57"/>
      <c r="L150" s="57"/>
      <c r="M150" s="57"/>
      <c r="N150" s="57"/>
      <c r="O150" s="58"/>
      <c r="P150" s="58"/>
      <c r="Q150" s="59"/>
      <c r="R150" s="59"/>
      <c r="T150" s="81"/>
      <c r="U150" s="5"/>
    </row>
    <row r="151" spans="11:21" ht="16.5" thickBot="1">
      <c r="K151" s="60" t="s">
        <v>45</v>
      </c>
      <c r="L151" s="79">
        <f>M151</f>
        <v>245</v>
      </c>
      <c r="M151" s="80">
        <f>P127</f>
        <v>245</v>
      </c>
      <c r="N151" s="206">
        <f>L151+M151</f>
        <v>490</v>
      </c>
      <c r="O151" s="206"/>
      <c r="P151" s="58"/>
      <c r="Q151" s="59"/>
      <c r="R151" s="59"/>
      <c r="T151" s="81"/>
      <c r="U151" s="5"/>
    </row>
    <row r="152" spans="11:21" ht="16.5" thickBot="1">
      <c r="K152" s="60" t="s">
        <v>38</v>
      </c>
      <c r="L152" s="79">
        <f>M152</f>
        <v>108.5</v>
      </c>
      <c r="M152" s="80">
        <f>P128</f>
        <v>108.5</v>
      </c>
      <c r="N152" s="206">
        <f>L152+M152</f>
        <v>217</v>
      </c>
      <c r="O152" s="206"/>
      <c r="P152" s="58"/>
      <c r="Q152" s="59"/>
      <c r="R152" s="59"/>
      <c r="T152" s="81"/>
      <c r="U152" s="5"/>
    </row>
    <row r="153" spans="11:21" ht="16.5" thickBot="1">
      <c r="K153" s="60" t="s">
        <v>39</v>
      </c>
      <c r="L153" s="55"/>
      <c r="M153" s="56">
        <f>R143</f>
        <v>8836.67</v>
      </c>
      <c r="N153" s="206">
        <f>L153+M153</f>
        <v>8836.67</v>
      </c>
      <c r="O153" s="206"/>
      <c r="P153" s="58"/>
      <c r="Q153" s="59"/>
      <c r="R153" s="59"/>
      <c r="T153" s="81"/>
      <c r="U153" s="5"/>
    </row>
    <row r="154" spans="11:21" ht="16.5" thickBot="1">
      <c r="K154" s="53"/>
      <c r="L154" s="53"/>
      <c r="M154" s="53"/>
      <c r="N154" s="53"/>
      <c r="O154" s="58"/>
      <c r="P154" s="58"/>
      <c r="Q154" s="59"/>
      <c r="R154" s="59"/>
      <c r="T154" s="81"/>
      <c r="U154" s="5"/>
    </row>
    <row r="155" spans="11:21" ht="16.5" thickBot="1">
      <c r="K155" s="60" t="s">
        <v>13</v>
      </c>
      <c r="L155" s="69">
        <f>SUM(L149:L152)</f>
        <v>2013.33</v>
      </c>
      <c r="M155" s="70">
        <f>SUM(M149+M152+M153)</f>
        <v>10120.78</v>
      </c>
      <c r="N155" s="221">
        <f>N149+N152+N153</f>
        <v>11889.11</v>
      </c>
      <c r="O155" s="222"/>
      <c r="P155" s="58"/>
      <c r="Q155" s="59"/>
      <c r="R155" s="59"/>
      <c r="T155" s="81"/>
      <c r="U155" s="5"/>
    </row>
    <row r="156" spans="12:21" ht="15.75">
      <c r="L156" s="112"/>
      <c r="M156" s="112"/>
      <c r="N156" s="112"/>
      <c r="P156" s="5"/>
      <c r="Q156" s="5"/>
      <c r="T156" s="81"/>
      <c r="U156" s="5"/>
    </row>
    <row r="157" ht="16.5" thickBot="1"/>
    <row r="158" spans="4:14" ht="18.75">
      <c r="D158" s="120"/>
      <c r="E158" s="8"/>
      <c r="F158" s="121"/>
      <c r="G158" s="17"/>
      <c r="H158" s="124"/>
      <c r="I158" s="122"/>
      <c r="J158" s="122"/>
      <c r="K158" s="125"/>
      <c r="L158" s="213" t="s">
        <v>49</v>
      </c>
      <c r="M158" s="209" t="s">
        <v>44</v>
      </c>
      <c r="N158" s="211" t="s">
        <v>50</v>
      </c>
    </row>
    <row r="159" spans="4:14" ht="15.75" customHeight="1">
      <c r="D159" s="91"/>
      <c r="E159" s="105"/>
      <c r="F159" s="117"/>
      <c r="G159" s="126"/>
      <c r="H159" s="54"/>
      <c r="I159" s="127"/>
      <c r="J159" s="127"/>
      <c r="K159" s="123"/>
      <c r="L159" s="214"/>
      <c r="M159" s="210"/>
      <c r="N159" s="212"/>
    </row>
    <row r="160" spans="4:16" ht="15.75">
      <c r="D160" s="98"/>
      <c r="E160" s="181" t="s">
        <v>0</v>
      </c>
      <c r="F160" s="182"/>
      <c r="G160" s="182"/>
      <c r="H160" s="94">
        <v>44100</v>
      </c>
      <c r="I160" s="128"/>
      <c r="J160" s="128"/>
      <c r="K160" s="131">
        <f>R139</f>
        <v>10850</v>
      </c>
      <c r="L160" s="106">
        <f>L120+L121</f>
        <v>1683.33</v>
      </c>
      <c r="M160" s="103">
        <f>M120+M121</f>
        <v>3516.67</v>
      </c>
      <c r="N160" s="133">
        <f>N120+N121</f>
        <v>5650</v>
      </c>
      <c r="P160" s="88">
        <f>K160-SUM(L160:N160)</f>
        <v>0</v>
      </c>
    </row>
    <row r="161" spans="4:16" ht="15.75">
      <c r="D161" s="98"/>
      <c r="E161" s="207" t="s">
        <v>45</v>
      </c>
      <c r="F161" s="208"/>
      <c r="G161" s="208"/>
      <c r="H161" s="129">
        <v>44105</v>
      </c>
      <c r="I161" s="97"/>
      <c r="J161" s="97"/>
      <c r="K161" s="132">
        <f>R140</f>
        <v>245</v>
      </c>
      <c r="L161" s="106">
        <f aca="true" t="shared" si="38" ref="L161:N162">L127</f>
        <v>53.33</v>
      </c>
      <c r="M161" s="103">
        <f t="shared" si="38"/>
        <v>91.67</v>
      </c>
      <c r="N161" s="133">
        <f t="shared" si="38"/>
        <v>100</v>
      </c>
      <c r="P161" s="88">
        <f>K161-SUM(L161:N161)</f>
        <v>0</v>
      </c>
    </row>
    <row r="162" spans="4:16" ht="15.75">
      <c r="D162" s="98"/>
      <c r="E162" s="181" t="s">
        <v>46</v>
      </c>
      <c r="F162" s="182"/>
      <c r="G162" s="182"/>
      <c r="H162" s="94">
        <v>44110</v>
      </c>
      <c r="I162" s="128"/>
      <c r="J162" s="128"/>
      <c r="K162" s="131">
        <f>R141</f>
        <v>108.5</v>
      </c>
      <c r="L162" s="106">
        <f t="shared" si="38"/>
        <v>16.83</v>
      </c>
      <c r="M162" s="103">
        <f t="shared" si="38"/>
        <v>35.17</v>
      </c>
      <c r="N162" s="133">
        <f t="shared" si="38"/>
        <v>56.5</v>
      </c>
      <c r="P162" s="88">
        <f>K162-SUM(L162:N162)</f>
        <v>0</v>
      </c>
    </row>
    <row r="163" spans="4:16" ht="16.5" thickBot="1">
      <c r="D163" s="98"/>
      <c r="E163" s="207" t="s">
        <v>14</v>
      </c>
      <c r="F163" s="208"/>
      <c r="G163" s="208"/>
      <c r="H163" s="129">
        <v>44115</v>
      </c>
      <c r="I163" s="97"/>
      <c r="J163" s="97"/>
      <c r="K163" s="132">
        <f>R142</f>
        <v>1175.6100000000001</v>
      </c>
      <c r="L163" s="134">
        <f>L122+L123+L124+L125+L126</f>
        <v>183.38</v>
      </c>
      <c r="M163" s="104">
        <f>M122+M123+M124+M125+M126</f>
        <v>381.81000000000006</v>
      </c>
      <c r="N163" s="135">
        <f>N122+N123+N124+N125+N126</f>
        <v>610.42</v>
      </c>
      <c r="P163" s="88">
        <f>K163-SUM(L163:N163)</f>
        <v>0</v>
      </c>
    </row>
    <row r="164" spans="4:12" ht="15.75">
      <c r="D164" s="98"/>
      <c r="E164" s="181" t="s">
        <v>19</v>
      </c>
      <c r="F164" s="182"/>
      <c r="G164" s="182"/>
      <c r="H164" s="94">
        <v>10001</v>
      </c>
      <c r="I164" s="130"/>
      <c r="J164" s="126"/>
      <c r="K164" s="131">
        <f>R145</f>
        <v>12379.11</v>
      </c>
      <c r="L164" s="1"/>
    </row>
    <row r="165" spans="4:12" ht="16.5" thickBot="1">
      <c r="D165" s="7"/>
      <c r="E165" s="13"/>
      <c r="F165" s="168"/>
      <c r="G165" s="14"/>
      <c r="H165" s="14"/>
      <c r="I165" s="169"/>
      <c r="J165" s="170"/>
      <c r="K165" s="171"/>
      <c r="L165" s="1"/>
    </row>
    <row r="167" ht="15.75">
      <c r="K167" s="5">
        <f>K164-K163-K162-K161-K160</f>
        <v>0</v>
      </c>
    </row>
  </sheetData>
  <sheetProtection/>
  <mergeCells count="118">
    <mergeCell ref="D126:F126"/>
    <mergeCell ref="L118:L119"/>
    <mergeCell ref="D120:F120"/>
    <mergeCell ref="M118:M119"/>
    <mergeCell ref="D127:F127"/>
    <mergeCell ref="D128:F128"/>
    <mergeCell ref="D121:F121"/>
    <mergeCell ref="D122:F122"/>
    <mergeCell ref="D123:F123"/>
    <mergeCell ref="D124:F124"/>
    <mergeCell ref="D125:F125"/>
    <mergeCell ref="N118:N119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97:F97"/>
    <mergeCell ref="D98:F98"/>
    <mergeCell ref="D99:F99"/>
    <mergeCell ref="D100:F100"/>
    <mergeCell ref="D101:F101"/>
    <mergeCell ref="D105:F105"/>
    <mergeCell ref="D88:F88"/>
    <mergeCell ref="D92:F92"/>
    <mergeCell ref="D93:F93"/>
    <mergeCell ref="D94:F94"/>
    <mergeCell ref="D95:F95"/>
    <mergeCell ref="D96:F96"/>
    <mergeCell ref="D82:F82"/>
    <mergeCell ref="D83:F83"/>
    <mergeCell ref="D84:F84"/>
    <mergeCell ref="D85:F85"/>
    <mergeCell ref="D86:F86"/>
    <mergeCell ref="D87:F87"/>
    <mergeCell ref="D73:F73"/>
    <mergeCell ref="D74:F74"/>
    <mergeCell ref="D75:F75"/>
    <mergeCell ref="D79:F79"/>
    <mergeCell ref="D80:F80"/>
    <mergeCell ref="D81:F81"/>
    <mergeCell ref="D67:F67"/>
    <mergeCell ref="D68:F68"/>
    <mergeCell ref="D69:F69"/>
    <mergeCell ref="D70:F70"/>
    <mergeCell ref="D71:F71"/>
    <mergeCell ref="D72:F72"/>
    <mergeCell ref="D58:F58"/>
    <mergeCell ref="D59:F59"/>
    <mergeCell ref="D60:F60"/>
    <mergeCell ref="D61:F61"/>
    <mergeCell ref="D62:F62"/>
    <mergeCell ref="D66:F66"/>
    <mergeCell ref="D49:F49"/>
    <mergeCell ref="D53:F53"/>
    <mergeCell ref="D54:F54"/>
    <mergeCell ref="D55:F55"/>
    <mergeCell ref="D56:F56"/>
    <mergeCell ref="D57:F57"/>
    <mergeCell ref="D43:F43"/>
    <mergeCell ref="D44:F44"/>
    <mergeCell ref="D45:F45"/>
    <mergeCell ref="D46:F46"/>
    <mergeCell ref="D47:F47"/>
    <mergeCell ref="D48:F48"/>
    <mergeCell ref="D34:F34"/>
    <mergeCell ref="D35:F35"/>
    <mergeCell ref="D36:F36"/>
    <mergeCell ref="D40:F40"/>
    <mergeCell ref="D41:F41"/>
    <mergeCell ref="D42:F42"/>
    <mergeCell ref="N149:O149"/>
    <mergeCell ref="N152:O152"/>
    <mergeCell ref="N144:O144"/>
    <mergeCell ref="N153:O153"/>
    <mergeCell ref="N155:O155"/>
    <mergeCell ref="D24:E24"/>
    <mergeCell ref="D27:F27"/>
    <mergeCell ref="D28:F28"/>
    <mergeCell ref="D29:F29"/>
    <mergeCell ref="D30:F30"/>
    <mergeCell ref="N141:O141"/>
    <mergeCell ref="N136:O136"/>
    <mergeCell ref="N142:O142"/>
    <mergeCell ref="N145:O145"/>
    <mergeCell ref="N146:O146"/>
    <mergeCell ref="N147:O147"/>
    <mergeCell ref="N137:O137"/>
    <mergeCell ref="N138:O138"/>
    <mergeCell ref="N139:O139"/>
    <mergeCell ref="N140:O140"/>
    <mergeCell ref="M2:M3"/>
    <mergeCell ref="N2:N3"/>
    <mergeCell ref="B3:I3"/>
    <mergeCell ref="D4:D5"/>
    <mergeCell ref="P2:P3"/>
    <mergeCell ref="D31:F31"/>
    <mergeCell ref="K2:K3"/>
    <mergeCell ref="L2:L3"/>
    <mergeCell ref="D32:F32"/>
    <mergeCell ref="D33:F33"/>
    <mergeCell ref="E4:E5"/>
    <mergeCell ref="F4:F5"/>
    <mergeCell ref="G4:G5"/>
    <mergeCell ref="H4:H5"/>
    <mergeCell ref="N151:O151"/>
    <mergeCell ref="E160:G160"/>
    <mergeCell ref="E161:G161"/>
    <mergeCell ref="E162:G162"/>
    <mergeCell ref="E163:G163"/>
    <mergeCell ref="E164:G164"/>
    <mergeCell ref="M158:M159"/>
    <mergeCell ref="N158:N159"/>
    <mergeCell ref="L158:L159"/>
  </mergeCells>
  <printOptions horizontalCentered="1"/>
  <pageMargins left="0.2362204724409449" right="0.2362204724409449" top="0.7874015748031497" bottom="0.1968503937007874" header="0.31496062992125984" footer="0.31496062992125984"/>
  <pageSetup fitToHeight="1" fitToWidth="1" horizontalDpi="300" verticalDpi="300" orientation="landscape" scale="74" r:id="rId1"/>
  <rowBreaks count="2" manualBreakCount="2">
    <brk id="25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B2" sqref="B2"/>
    </sheetView>
  </sheetViews>
  <sheetFormatPr defaultColWidth="11.421875" defaultRowHeight="15"/>
  <cols>
    <col min="2" max="2" width="30.7109375" style="0" customWidth="1"/>
    <col min="3" max="5" width="22.7109375" style="0" customWidth="1"/>
    <col min="6" max="8" width="20.7109375" style="0" customWidth="1"/>
  </cols>
  <sheetData>
    <row r="2" spans="2:5" ht="21">
      <c r="B2" s="158"/>
      <c r="C2" s="159" t="s">
        <v>49</v>
      </c>
      <c r="D2" s="159" t="s">
        <v>44</v>
      </c>
      <c r="E2" s="159" t="s">
        <v>50</v>
      </c>
    </row>
    <row r="3" spans="1:6" ht="21">
      <c r="A3" s="157"/>
      <c r="B3" s="158"/>
      <c r="C3" s="158"/>
      <c r="D3" s="158"/>
      <c r="E3" s="158"/>
      <c r="F3" s="157"/>
    </row>
    <row r="4" spans="1:6" ht="21">
      <c r="A4" s="157"/>
      <c r="B4" s="160" t="s">
        <v>56</v>
      </c>
      <c r="C4" s="158"/>
      <c r="D4" s="158"/>
      <c r="E4" s="158"/>
      <c r="F4" s="157"/>
    </row>
    <row r="5" spans="2:5" ht="21">
      <c r="B5" s="160" t="s">
        <v>66</v>
      </c>
      <c r="C5" s="161">
        <v>3000</v>
      </c>
      <c r="D5" s="161"/>
      <c r="E5" s="161"/>
    </row>
    <row r="6" spans="2:5" ht="21">
      <c r="B6" s="160" t="s">
        <v>67</v>
      </c>
      <c r="C6" s="161"/>
      <c r="D6" s="161">
        <v>3500</v>
      </c>
      <c r="E6" s="161"/>
    </row>
    <row r="7" spans="2:5" ht="21">
      <c r="B7" s="160" t="s">
        <v>68</v>
      </c>
      <c r="C7" s="161"/>
      <c r="D7" s="161"/>
      <c r="E7" s="161">
        <v>5000</v>
      </c>
    </row>
    <row r="8" spans="2:5" ht="21">
      <c r="B8" s="158"/>
      <c r="C8" s="162"/>
      <c r="D8" s="162"/>
      <c r="E8" s="162"/>
    </row>
    <row r="9" spans="2:5" ht="21">
      <c r="B9" s="163" t="s">
        <v>69</v>
      </c>
      <c r="C9" s="162"/>
      <c r="D9" s="162"/>
      <c r="E9" s="162"/>
    </row>
    <row r="10" spans="2:8" ht="21">
      <c r="B10" s="160" t="s">
        <v>0</v>
      </c>
      <c r="C10" s="161">
        <v>950</v>
      </c>
      <c r="D10" s="161">
        <v>1625</v>
      </c>
      <c r="E10" s="161">
        <v>2625</v>
      </c>
      <c r="F10" s="156"/>
      <c r="G10" s="156"/>
      <c r="H10" s="156"/>
    </row>
    <row r="11" spans="2:8" ht="21">
      <c r="B11" s="160" t="s">
        <v>55</v>
      </c>
      <c r="C11" s="161">
        <v>120.74</v>
      </c>
      <c r="D11" s="161">
        <v>241.42</v>
      </c>
      <c r="E11" s="161">
        <v>400.57</v>
      </c>
      <c r="F11" s="156"/>
      <c r="G11" s="156"/>
      <c r="H11" s="156"/>
    </row>
    <row r="12" spans="2:5" ht="21">
      <c r="B12" s="160" t="s">
        <v>57</v>
      </c>
      <c r="C12" s="161">
        <v>1000</v>
      </c>
      <c r="D12" s="161">
        <v>1000</v>
      </c>
      <c r="E12" s="161">
        <v>1000</v>
      </c>
    </row>
    <row r="13" spans="2:5" ht="21">
      <c r="B13" s="160" t="s">
        <v>58</v>
      </c>
      <c r="C13" s="161">
        <v>200</v>
      </c>
      <c r="D13" s="161">
        <v>200</v>
      </c>
      <c r="E13" s="161">
        <v>200</v>
      </c>
    </row>
    <row r="14" spans="2:5" ht="21">
      <c r="B14" s="160" t="s">
        <v>59</v>
      </c>
      <c r="C14" s="161">
        <v>50</v>
      </c>
      <c r="D14" s="161">
        <v>50</v>
      </c>
      <c r="E14" s="161">
        <v>50</v>
      </c>
    </row>
    <row r="15" spans="2:5" ht="21">
      <c r="B15" s="160" t="s">
        <v>60</v>
      </c>
      <c r="C15" s="161">
        <v>0</v>
      </c>
      <c r="D15" s="161">
        <v>0</v>
      </c>
      <c r="E15" s="161">
        <v>950</v>
      </c>
    </row>
    <row r="16" spans="2:5" ht="21">
      <c r="B16" s="160" t="s">
        <v>61</v>
      </c>
      <c r="C16" s="161">
        <v>0</v>
      </c>
      <c r="D16" s="161">
        <v>250</v>
      </c>
      <c r="E16" s="161">
        <v>100</v>
      </c>
    </row>
    <row r="17" spans="2:5" ht="21">
      <c r="B17" s="160" t="s">
        <v>62</v>
      </c>
      <c r="C17" s="161">
        <v>25</v>
      </c>
      <c r="D17" s="161">
        <v>50</v>
      </c>
      <c r="E17" s="161">
        <v>100</v>
      </c>
    </row>
    <row r="18" spans="2:5" ht="21">
      <c r="B18" s="160" t="s">
        <v>63</v>
      </c>
      <c r="C18" s="161">
        <v>250</v>
      </c>
      <c r="D18" s="161">
        <v>0</v>
      </c>
      <c r="E18" s="161">
        <v>0</v>
      </c>
    </row>
    <row r="19" spans="2:5" ht="21">
      <c r="B19" s="158"/>
      <c r="C19" s="162"/>
      <c r="D19" s="162"/>
      <c r="E19" s="162"/>
    </row>
    <row r="20" spans="2:5" ht="21">
      <c r="B20" s="160" t="s">
        <v>64</v>
      </c>
      <c r="C20" s="161">
        <f>SUM(C10:C18)</f>
        <v>2595.74</v>
      </c>
      <c r="D20" s="161">
        <f>SUM(D10:D18)</f>
        <v>3416.42</v>
      </c>
      <c r="E20" s="161">
        <f>SUM(E10:E18)</f>
        <v>5425.57</v>
      </c>
    </row>
    <row r="21" spans="2:5" ht="21">
      <c r="B21" s="158"/>
      <c r="C21" s="162"/>
      <c r="D21" s="162"/>
      <c r="E21" s="162"/>
    </row>
    <row r="22" spans="2:5" ht="21">
      <c r="B22" s="160" t="s">
        <v>65</v>
      </c>
      <c r="C22" s="161">
        <f>C5-C20</f>
        <v>404.2600000000002</v>
      </c>
      <c r="D22" s="161">
        <f>D6-D20</f>
        <v>83.57999999999993</v>
      </c>
      <c r="E22" s="161">
        <f>E7-E20</f>
        <v>-425.5699999999997</v>
      </c>
    </row>
    <row r="23" spans="3:5" ht="15">
      <c r="C23" s="156"/>
      <c r="D23" s="156"/>
      <c r="E23" s="156"/>
    </row>
    <row r="24" spans="3:5" ht="15">
      <c r="C24" s="156"/>
      <c r="D24" s="156"/>
      <c r="E24" s="156"/>
    </row>
    <row r="25" spans="3:5" ht="15">
      <c r="C25" s="156"/>
      <c r="D25" s="156"/>
      <c r="E25" s="156"/>
    </row>
    <row r="26" spans="3:5" ht="15">
      <c r="C26" s="156"/>
      <c r="D26" s="156"/>
      <c r="E26" s="156"/>
    </row>
    <row r="27" spans="3:5" ht="15">
      <c r="C27" s="156"/>
      <c r="D27" s="156"/>
      <c r="E27" s="156"/>
    </row>
    <row r="28" spans="3:5" ht="15">
      <c r="C28" s="156"/>
      <c r="D28" s="156"/>
      <c r="E28" s="156"/>
    </row>
    <row r="29" spans="3:5" ht="15">
      <c r="C29" s="156"/>
      <c r="D29" s="156"/>
      <c r="E29" s="156"/>
    </row>
    <row r="30" spans="3:5" ht="15">
      <c r="C30" s="156"/>
      <c r="D30" s="156"/>
      <c r="E30" s="156"/>
    </row>
    <row r="31" spans="3:5" ht="15">
      <c r="C31" s="156"/>
      <c r="D31" s="156"/>
      <c r="E31" s="156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lmercier</dc:creator>
  <cp:keywords/>
  <dc:description/>
  <cp:lastModifiedBy>User</cp:lastModifiedBy>
  <cp:lastPrinted>2018-10-31T18:42:40Z</cp:lastPrinted>
  <dcterms:created xsi:type="dcterms:W3CDTF">2014-02-06T19:36:20Z</dcterms:created>
  <dcterms:modified xsi:type="dcterms:W3CDTF">2019-02-03T17:22:10Z</dcterms:modified>
  <cp:category/>
  <cp:version/>
  <cp:contentType/>
  <cp:contentStatus/>
</cp:coreProperties>
</file>